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G:\My Drive\"/>
    </mc:Choice>
  </mc:AlternateContent>
  <xr:revisionPtr revIDLastSave="0" documentId="13_ncr:1_{D4C1F05B-C51D-44B7-89CC-592BD05D31B8}" xr6:coauthVersionLast="47" xr6:coauthVersionMax="47" xr10:uidLastSave="{00000000-0000-0000-0000-000000000000}"/>
  <bookViews>
    <workbookView xWindow="-28920" yWindow="-120" windowWidth="29040" windowHeight="15720" xr2:uid="{00000000-000D-0000-FFFF-FFFF00000000}"/>
  </bookViews>
  <sheets>
    <sheet name="Instructions" sheetId="3" r:id="rId1"/>
    <sheet name="Budget" sheetId="1" r:id="rId2"/>
    <sheet name="Calculations" sheetId="2" state="hidden" r:id="rId3"/>
    <sheet name="Post-Award Budget"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 i="1" l="1"/>
  <c r="D90" i="4"/>
  <c r="D91" i="4"/>
  <c r="D92" i="4"/>
  <c r="D93" i="4"/>
  <c r="D94" i="4"/>
  <c r="D95" i="4"/>
  <c r="D96" i="4"/>
  <c r="D89" i="4"/>
  <c r="D78" i="4"/>
  <c r="D57" i="4"/>
  <c r="D58" i="4"/>
  <c r="D59" i="4"/>
  <c r="D60" i="4"/>
  <c r="D61" i="4"/>
  <c r="D62" i="4"/>
  <c r="D63" i="4"/>
  <c r="D64" i="4"/>
  <c r="D56" i="4"/>
  <c r="D79" i="4"/>
  <c r="D80" i="4"/>
  <c r="D81" i="4"/>
  <c r="D82" i="4"/>
  <c r="D41" i="4"/>
  <c r="D40" i="4"/>
  <c r="D39" i="4"/>
  <c r="D38" i="4"/>
  <c r="B35" i="4" l="1"/>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C41" i="4"/>
  <c r="C40" i="4"/>
  <c r="C39" i="4"/>
  <c r="C38" i="4"/>
  <c r="B6" i="4" l="1"/>
  <c r="C96" i="4"/>
  <c r="C95" i="4"/>
  <c r="C94" i="4"/>
  <c r="C90" i="4"/>
  <c r="C91" i="4"/>
  <c r="C92" i="4"/>
  <c r="C93" i="4"/>
  <c r="C89" i="4"/>
  <c r="C88" i="4"/>
  <c r="C79" i="4"/>
  <c r="C80" i="4"/>
  <c r="C81" i="4"/>
  <c r="C82" i="4"/>
  <c r="C78" i="4"/>
  <c r="C57" i="4"/>
  <c r="C58" i="4"/>
  <c r="C59" i="4"/>
  <c r="C60" i="4"/>
  <c r="C61" i="4"/>
  <c r="C62" i="4"/>
  <c r="C63" i="4"/>
  <c r="C64" i="4"/>
  <c r="C56" i="4"/>
  <c r="C53" i="4"/>
  <c r="C52" i="4"/>
  <c r="B41" i="4"/>
  <c r="B40" i="4"/>
  <c r="B39" i="4"/>
  <c r="B38" i="4"/>
  <c r="A41" i="4"/>
  <c r="A40" i="4"/>
  <c r="A39" i="4"/>
  <c r="A38" i="4"/>
  <c r="C35" i="4"/>
  <c r="E35" i="4" s="1"/>
  <c r="D35" i="4" s="1"/>
  <c r="C34" i="4"/>
  <c r="E34" i="4" s="1"/>
  <c r="D34" i="4" s="1"/>
  <c r="C33" i="4"/>
  <c r="E33" i="4" s="1"/>
  <c r="D33" i="4" s="1"/>
  <c r="C32" i="4"/>
  <c r="E32" i="4" s="1"/>
  <c r="D32" i="4" s="1"/>
  <c r="C31" i="4"/>
  <c r="E31" i="4" s="1"/>
  <c r="D31" i="4" s="1"/>
  <c r="C30" i="4"/>
  <c r="E30" i="4" s="1"/>
  <c r="D30" i="4" s="1"/>
  <c r="C29" i="4"/>
  <c r="E29" i="4" s="1"/>
  <c r="D29" i="4" s="1"/>
  <c r="C28" i="4"/>
  <c r="E28" i="4" s="1"/>
  <c r="D28" i="4" s="1"/>
  <c r="C27" i="4"/>
  <c r="E27" i="4" s="1"/>
  <c r="D27" i="4" s="1"/>
  <c r="C26" i="4"/>
  <c r="E26" i="4" s="1"/>
  <c r="D26" i="4" s="1"/>
  <c r="C25" i="4"/>
  <c r="E25" i="4" s="1"/>
  <c r="D25" i="4" s="1"/>
  <c r="C24" i="4"/>
  <c r="E24" i="4" s="1"/>
  <c r="D24" i="4" s="1"/>
  <c r="C23" i="4"/>
  <c r="E23" i="4" s="1"/>
  <c r="D23" i="4" s="1"/>
  <c r="C22" i="4"/>
  <c r="E22" i="4" s="1"/>
  <c r="D22" i="4" s="1"/>
  <c r="C21" i="4"/>
  <c r="E21" i="4" s="1"/>
  <c r="D21" i="4" s="1"/>
  <c r="C20" i="4"/>
  <c r="E20" i="4" s="1"/>
  <c r="D20" i="4" s="1"/>
  <c r="C19" i="4"/>
  <c r="E19" i="4" s="1"/>
  <c r="D19" i="4" s="1"/>
  <c r="C18" i="4"/>
  <c r="E18" i="4" s="1"/>
  <c r="D18" i="4" s="1"/>
  <c r="C17" i="4"/>
  <c r="E17" i="4" s="1"/>
  <c r="D17" i="4" s="1"/>
  <c r="C16" i="4"/>
  <c r="E16" i="4" s="1"/>
  <c r="D16" i="4" s="1"/>
  <c r="C15" i="4"/>
  <c r="E15" i="4" s="1"/>
  <c r="D15" i="4" s="1"/>
  <c r="C14" i="4"/>
  <c r="E14" i="4" s="1"/>
  <c r="D14" i="4" s="1"/>
  <c r="C13" i="4"/>
  <c r="E13" i="4" s="1"/>
  <c r="D13" i="4" s="1"/>
  <c r="C12" i="4"/>
  <c r="E12" i="4" s="1"/>
  <c r="D12" i="4" s="1"/>
  <c r="C11" i="4"/>
  <c r="E11" i="4" s="1"/>
  <c r="D11" i="4" s="1"/>
  <c r="C10" i="4"/>
  <c r="E10" i="4" s="1"/>
  <c r="D10" i="4" s="1"/>
  <c r="C9" i="4"/>
  <c r="E9" i="4" s="1"/>
  <c r="D9" i="4" s="1"/>
  <c r="C8" i="4"/>
  <c r="E8" i="4" s="1"/>
  <c r="D8" i="4" s="1"/>
  <c r="C7" i="4"/>
  <c r="E7" i="4" s="1"/>
  <c r="D7" i="4" s="1"/>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C6" i="4"/>
  <c r="E6" i="4" s="1"/>
  <c r="D6" i="4" s="1"/>
  <c r="A6" i="4"/>
  <c r="D1" i="4"/>
  <c r="AC258" i="1" l="1"/>
  <c r="AQ255" i="1"/>
  <c r="AP255" i="1"/>
  <c r="AO255" i="1"/>
  <c r="AN255" i="1"/>
  <c r="AM255" i="1"/>
  <c r="AL255" i="1"/>
  <c r="AK255" i="1"/>
  <c r="AQ254" i="1"/>
  <c r="AP254" i="1"/>
  <c r="AO254" i="1"/>
  <c r="AN254" i="1"/>
  <c r="AM254" i="1"/>
  <c r="AL254" i="1"/>
  <c r="AK254" i="1"/>
  <c r="AK253" i="1"/>
  <c r="AK252" i="1"/>
  <c r="AK251" i="1"/>
  <c r="AQ249" i="1"/>
  <c r="AP249" i="1"/>
  <c r="AO249" i="1"/>
  <c r="AN249" i="1"/>
  <c r="AM249" i="1"/>
  <c r="AL249" i="1"/>
  <c r="AK249" i="1"/>
  <c r="AQ247" i="1"/>
  <c r="AP247" i="1"/>
  <c r="AO247" i="1"/>
  <c r="AN247" i="1"/>
  <c r="AM247" i="1"/>
  <c r="AL247" i="1"/>
  <c r="AK247" i="1"/>
  <c r="AG13" i="1"/>
  <c r="AG17" i="1"/>
  <c r="AG21" i="1"/>
  <c r="AG25" i="1"/>
  <c r="AG29" i="1"/>
  <c r="AG33" i="1"/>
  <c r="AG37" i="1"/>
  <c r="AG41" i="1"/>
  <c r="AG45" i="1"/>
  <c r="AG49" i="1"/>
  <c r="AG53" i="1"/>
  <c r="AG57" i="1"/>
  <c r="AG61" i="1"/>
  <c r="AG65" i="1"/>
  <c r="AG69" i="1"/>
  <c r="AG73" i="1"/>
  <c r="AG77" i="1"/>
  <c r="AG81" i="1"/>
  <c r="AG85" i="1"/>
  <c r="AG89" i="1"/>
  <c r="AG93" i="1"/>
  <c r="AG97" i="1"/>
  <c r="AG101" i="1"/>
  <c r="AG105" i="1"/>
  <c r="AG109" i="1"/>
  <c r="AG113" i="1"/>
  <c r="AG117" i="1"/>
  <c r="AG121" i="1"/>
  <c r="AG125" i="1"/>
  <c r="AK236" i="1"/>
  <c r="AL235" i="1"/>
  <c r="AM235" i="1" s="1"/>
  <c r="AM236" i="1" s="1"/>
  <c r="AK234" i="1"/>
  <c r="AL233" i="1"/>
  <c r="AL234" i="1" s="1"/>
  <c r="AK232" i="1"/>
  <c r="AL231" i="1"/>
  <c r="AL232" i="1" s="1"/>
  <c r="AK230" i="1"/>
  <c r="AL229" i="1"/>
  <c r="AL230" i="1" s="1"/>
  <c r="AK228" i="1"/>
  <c r="AL227" i="1"/>
  <c r="AM227" i="1" s="1"/>
  <c r="AN227" i="1" s="1"/>
  <c r="AO227" i="1" s="1"/>
  <c r="AP227" i="1" s="1"/>
  <c r="AQ227" i="1" s="1"/>
  <c r="AQ228" i="1" s="1"/>
  <c r="AK226" i="1"/>
  <c r="AL225" i="1"/>
  <c r="AL226" i="1" s="1"/>
  <c r="AK224" i="1"/>
  <c r="AL223" i="1"/>
  <c r="AL224" i="1" s="1"/>
  <c r="AK222" i="1"/>
  <c r="AL221" i="1"/>
  <c r="AM221" i="1" s="1"/>
  <c r="AM222" i="1" s="1"/>
  <c r="AK220" i="1"/>
  <c r="AL219" i="1"/>
  <c r="AM219" i="1" s="1"/>
  <c r="AN219" i="1" s="1"/>
  <c r="AO219" i="1" s="1"/>
  <c r="AP219" i="1" s="1"/>
  <c r="AQ219" i="1" s="1"/>
  <c r="AQ220" i="1" s="1"/>
  <c r="AK218" i="1"/>
  <c r="AL217" i="1"/>
  <c r="AL218" i="1" s="1"/>
  <c r="AK216" i="1"/>
  <c r="AL215" i="1"/>
  <c r="AL216" i="1" s="1"/>
  <c r="AK214" i="1"/>
  <c r="AL213" i="1"/>
  <c r="AL214" i="1" s="1"/>
  <c r="AK212" i="1"/>
  <c r="AL211" i="1"/>
  <c r="AM211" i="1" s="1"/>
  <c r="AN211" i="1" s="1"/>
  <c r="AO211" i="1" s="1"/>
  <c r="AO212" i="1" s="1"/>
  <c r="AK210" i="1"/>
  <c r="AL209" i="1"/>
  <c r="AL210" i="1" s="1"/>
  <c r="AK208" i="1"/>
  <c r="AL207" i="1"/>
  <c r="AL208" i="1" s="1"/>
  <c r="AK206" i="1"/>
  <c r="AL205" i="1"/>
  <c r="AL206" i="1" s="1"/>
  <c r="AK204" i="1"/>
  <c r="AL203" i="1"/>
  <c r="AM203" i="1" s="1"/>
  <c r="AN203" i="1" s="1"/>
  <c r="AO203" i="1" s="1"/>
  <c r="AP203" i="1" s="1"/>
  <c r="AP204" i="1" s="1"/>
  <c r="AK202" i="1"/>
  <c r="AL201" i="1"/>
  <c r="AM201" i="1" s="1"/>
  <c r="AM202" i="1" s="1"/>
  <c r="AK200" i="1"/>
  <c r="AL199" i="1"/>
  <c r="AL200" i="1" s="1"/>
  <c r="AK198" i="1"/>
  <c r="AL197" i="1"/>
  <c r="AL198" i="1" s="1"/>
  <c r="AK191" i="1"/>
  <c r="AL190" i="1"/>
  <c r="AM190" i="1" s="1"/>
  <c r="AN190" i="1" s="1"/>
  <c r="AO190" i="1" s="1"/>
  <c r="AP190" i="1" s="1"/>
  <c r="AQ190" i="1" s="1"/>
  <c r="AL189" i="1"/>
  <c r="AM189" i="1" s="1"/>
  <c r="AN189" i="1" s="1"/>
  <c r="AK188" i="1"/>
  <c r="AL187" i="1"/>
  <c r="AL186" i="1"/>
  <c r="AM186" i="1" s="1"/>
  <c r="AN186" i="1" s="1"/>
  <c r="AO186" i="1" s="1"/>
  <c r="AP186" i="1" s="1"/>
  <c r="AQ186" i="1" s="1"/>
  <c r="AL185" i="1"/>
  <c r="AM185" i="1" s="1"/>
  <c r="AN185" i="1" s="1"/>
  <c r="AO185" i="1" s="1"/>
  <c r="AP185" i="1" s="1"/>
  <c r="AQ185" i="1" s="1"/>
  <c r="AL184" i="1"/>
  <c r="AL183" i="1"/>
  <c r="AL182" i="1"/>
  <c r="AK181" i="1"/>
  <c r="AL180" i="1"/>
  <c r="AM180" i="1" s="1"/>
  <c r="AN180" i="1" s="1"/>
  <c r="AL179" i="1"/>
  <c r="AK178" i="1"/>
  <c r="AL177" i="1"/>
  <c r="AM177" i="1" s="1"/>
  <c r="AN177" i="1" s="1"/>
  <c r="AK176" i="1"/>
  <c r="AK250" i="1" s="1"/>
  <c r="AL175" i="1"/>
  <c r="AL174" i="1"/>
  <c r="AM174" i="1" s="1"/>
  <c r="AN174" i="1" s="1"/>
  <c r="AO174" i="1" s="1"/>
  <c r="AP174" i="1" s="1"/>
  <c r="AQ174" i="1" s="1"/>
  <c r="AL173" i="1"/>
  <c r="AM173" i="1" s="1"/>
  <c r="AN173" i="1" s="1"/>
  <c r="AO173" i="1" s="1"/>
  <c r="AP173" i="1" s="1"/>
  <c r="AQ173" i="1" s="1"/>
  <c r="AL172" i="1"/>
  <c r="AM172" i="1" s="1"/>
  <c r="AL171" i="1"/>
  <c r="AL170" i="1"/>
  <c r="AL169" i="1"/>
  <c r="AM169" i="1" s="1"/>
  <c r="AN169" i="1" s="1"/>
  <c r="AO169" i="1" s="1"/>
  <c r="AL168" i="1"/>
  <c r="AM168" i="1" s="1"/>
  <c r="AN168" i="1" s="1"/>
  <c r="AO168" i="1" s="1"/>
  <c r="AP168" i="1" s="1"/>
  <c r="AQ168" i="1" s="1"/>
  <c r="AL167" i="1"/>
  <c r="AM167" i="1" s="1"/>
  <c r="AK164" i="1"/>
  <c r="AL163" i="1"/>
  <c r="AL162" i="1"/>
  <c r="AM162" i="1" s="1"/>
  <c r="AL161" i="1"/>
  <c r="AL160" i="1"/>
  <c r="AK157" i="1"/>
  <c r="AK248" i="1" s="1"/>
  <c r="AL156" i="1"/>
  <c r="AL155" i="1"/>
  <c r="AK152" i="1"/>
  <c r="AL150" i="1"/>
  <c r="AL149" i="1"/>
  <c r="AL148" i="1"/>
  <c r="AL147" i="1"/>
  <c r="AM147" i="1" s="1"/>
  <c r="AI133" i="1"/>
  <c r="AI136" i="1"/>
  <c r="AI139" i="1"/>
  <c r="AI130" i="1"/>
  <c r="AC139" i="1"/>
  <c r="AD139" i="1" s="1"/>
  <c r="AC136" i="1"/>
  <c r="AD136" i="1" s="1"/>
  <c r="AC133" i="1"/>
  <c r="AD133" i="1" s="1"/>
  <c r="AC130" i="1"/>
  <c r="AD130" i="1" s="1"/>
  <c r="AR255" i="1" l="1"/>
  <c r="AK238" i="1"/>
  <c r="AK256" i="1" s="1"/>
  <c r="AM220" i="1"/>
  <c r="AL222" i="1"/>
  <c r="AL181" i="1"/>
  <c r="AL252" i="1" s="1"/>
  <c r="AR247" i="1"/>
  <c r="AL157" i="1"/>
  <c r="AL248" i="1" s="1"/>
  <c r="AL178" i="1"/>
  <c r="AL251" i="1" s="1"/>
  <c r="AM178" i="1"/>
  <c r="AM251" i="1" s="1"/>
  <c r="AO177" i="1"/>
  <c r="AN178" i="1"/>
  <c r="AN251" i="1" s="1"/>
  <c r="AP228" i="1"/>
  <c r="AR254" i="1"/>
  <c r="AO228" i="1"/>
  <c r="AL164" i="1"/>
  <c r="AN228" i="1"/>
  <c r="AM228" i="1"/>
  <c r="AR249" i="1"/>
  <c r="AL212" i="1"/>
  <c r="AL236" i="1"/>
  <c r="AL228" i="1"/>
  <c r="AL220" i="1"/>
  <c r="AP220" i="1"/>
  <c r="AO220" i="1"/>
  <c r="AN220" i="1"/>
  <c r="AN212" i="1"/>
  <c r="AM212" i="1"/>
  <c r="AL204" i="1"/>
  <c r="AO204" i="1"/>
  <c r="AN204" i="1"/>
  <c r="AM204" i="1"/>
  <c r="AL202" i="1"/>
  <c r="AM233" i="1"/>
  <c r="AM234" i="1" s="1"/>
  <c r="AM231" i="1"/>
  <c r="AM232" i="1" s="1"/>
  <c r="AM225" i="1"/>
  <c r="AM226" i="1" s="1"/>
  <c r="AM217" i="1"/>
  <c r="AM218" i="1" s="1"/>
  <c r="AM209" i="1"/>
  <c r="AM210" i="1" s="1"/>
  <c r="AN201" i="1"/>
  <c r="AN202" i="1" s="1"/>
  <c r="AN167" i="1"/>
  <c r="AO201" i="1"/>
  <c r="AO202" i="1" s="1"/>
  <c r="AO180" i="1"/>
  <c r="AP180" i="1" s="1"/>
  <c r="AQ180" i="1" s="1"/>
  <c r="AQ203" i="1"/>
  <c r="AN172" i="1"/>
  <c r="AO172" i="1" s="1"/>
  <c r="AP172" i="1" s="1"/>
  <c r="AQ172" i="1" s="1"/>
  <c r="AP169" i="1"/>
  <c r="AQ169" i="1" s="1"/>
  <c r="AO189" i="1"/>
  <c r="AR227" i="1"/>
  <c r="AR174" i="1"/>
  <c r="AM199" i="1"/>
  <c r="AM200" i="1" s="1"/>
  <c r="AP211" i="1"/>
  <c r="AP212" i="1" s="1"/>
  <c r="AM175" i="1"/>
  <c r="AN175" i="1" s="1"/>
  <c r="AO175" i="1" s="1"/>
  <c r="AP175" i="1" s="1"/>
  <c r="AQ175" i="1" s="1"/>
  <c r="AM183" i="1"/>
  <c r="AN183" i="1" s="1"/>
  <c r="AO183" i="1" s="1"/>
  <c r="AP183" i="1" s="1"/>
  <c r="AQ183" i="1" s="1"/>
  <c r="AN191" i="1"/>
  <c r="AM179" i="1"/>
  <c r="AM229" i="1"/>
  <c r="AM230" i="1" s="1"/>
  <c r="AL176" i="1"/>
  <c r="AL250" i="1" s="1"/>
  <c r="AM184" i="1"/>
  <c r="AN184" i="1" s="1"/>
  <c r="AO184" i="1" s="1"/>
  <c r="AP184" i="1" s="1"/>
  <c r="AQ184" i="1" s="1"/>
  <c r="AR168" i="1"/>
  <c r="AR185" i="1"/>
  <c r="AR186" i="1"/>
  <c r="AM187" i="1"/>
  <c r="AN187" i="1" s="1"/>
  <c r="AO187" i="1" s="1"/>
  <c r="AP187" i="1" s="1"/>
  <c r="AQ187" i="1" s="1"/>
  <c r="AN221" i="1"/>
  <c r="AN222" i="1" s="1"/>
  <c r="AM197" i="1"/>
  <c r="AM198" i="1" s="1"/>
  <c r="AM205" i="1"/>
  <c r="AM206" i="1" s="1"/>
  <c r="AM213" i="1"/>
  <c r="AM214" i="1" s="1"/>
  <c r="AM223" i="1"/>
  <c r="AM224" i="1" s="1"/>
  <c r="AM170" i="1"/>
  <c r="AN170" i="1" s="1"/>
  <c r="AO170" i="1" s="1"/>
  <c r="AP170" i="1" s="1"/>
  <c r="AQ170" i="1" s="1"/>
  <c r="AR190" i="1"/>
  <c r="AM207" i="1"/>
  <c r="AM208" i="1" s="1"/>
  <c r="AM215" i="1"/>
  <c r="AM216" i="1" s="1"/>
  <c r="AR219" i="1"/>
  <c r="AL191" i="1"/>
  <c r="AK237" i="1"/>
  <c r="AR173" i="1"/>
  <c r="AM191" i="1"/>
  <c r="AN235" i="1"/>
  <c r="AN236" i="1" s="1"/>
  <c r="AM171" i="1"/>
  <c r="AN171" i="1" s="1"/>
  <c r="AO171" i="1" s="1"/>
  <c r="AP171" i="1" s="1"/>
  <c r="AQ171" i="1" s="1"/>
  <c r="AM182" i="1"/>
  <c r="AL188" i="1"/>
  <c r="AL253" i="1" s="1"/>
  <c r="AN162" i="1"/>
  <c r="AO162" i="1" s="1"/>
  <c r="AP162" i="1" s="1"/>
  <c r="AQ162" i="1" s="1"/>
  <c r="AM150" i="1"/>
  <c r="AN150" i="1" s="1"/>
  <c r="AO150" i="1" s="1"/>
  <c r="AP150" i="1" s="1"/>
  <c r="AQ150" i="1" s="1"/>
  <c r="AN147" i="1"/>
  <c r="AM155" i="1"/>
  <c r="AM160" i="1"/>
  <c r="AM163" i="1"/>
  <c r="AN163" i="1" s="1"/>
  <c r="AO163" i="1" s="1"/>
  <c r="AP163" i="1" s="1"/>
  <c r="AQ163" i="1" s="1"/>
  <c r="AM148" i="1"/>
  <c r="AN148" i="1" s="1"/>
  <c r="AO148" i="1" s="1"/>
  <c r="AP148" i="1" s="1"/>
  <c r="AQ148" i="1" s="1"/>
  <c r="AM156" i="1"/>
  <c r="AN156" i="1" s="1"/>
  <c r="AO156" i="1" s="1"/>
  <c r="AP156" i="1" s="1"/>
  <c r="AQ156" i="1" s="1"/>
  <c r="AM161" i="1"/>
  <c r="AN161" i="1" s="1"/>
  <c r="AO161" i="1" s="1"/>
  <c r="AP161" i="1" s="1"/>
  <c r="AQ161" i="1" s="1"/>
  <c r="AM149" i="1"/>
  <c r="AN149" i="1" s="1"/>
  <c r="AO149" i="1" s="1"/>
  <c r="AP149" i="1" s="1"/>
  <c r="AQ149" i="1" s="1"/>
  <c r="AI125" i="1"/>
  <c r="AI121" i="1"/>
  <c r="AI117" i="1"/>
  <c r="AI113" i="1"/>
  <c r="AI109" i="1"/>
  <c r="AI105" i="1"/>
  <c r="AI101" i="1"/>
  <c r="AI97" i="1"/>
  <c r="AI93" i="1"/>
  <c r="AI89" i="1"/>
  <c r="AI85" i="1"/>
  <c r="AI81" i="1"/>
  <c r="AI77" i="1"/>
  <c r="AI73" i="1"/>
  <c r="AI69" i="1"/>
  <c r="AI65" i="1"/>
  <c r="AI61" i="1"/>
  <c r="AI57" i="1"/>
  <c r="AI53" i="1"/>
  <c r="AI49" i="1"/>
  <c r="AI45" i="1"/>
  <c r="AI41" i="1"/>
  <c r="AI37" i="1"/>
  <c r="AI33" i="1"/>
  <c r="AI29" i="1"/>
  <c r="AI25" i="1"/>
  <c r="AI21" i="1"/>
  <c r="AI17" i="1"/>
  <c r="AI13" i="1"/>
  <c r="AI9" i="1"/>
  <c r="AH125" i="1"/>
  <c r="AH121" i="1"/>
  <c r="AH117" i="1"/>
  <c r="AH113" i="1"/>
  <c r="AH109" i="1"/>
  <c r="AH105" i="1"/>
  <c r="AH101" i="1"/>
  <c r="AH97" i="1"/>
  <c r="AH93" i="1"/>
  <c r="AH89" i="1"/>
  <c r="AH85" i="1"/>
  <c r="AH81" i="1"/>
  <c r="AH77" i="1"/>
  <c r="AH73" i="1"/>
  <c r="AH69" i="1"/>
  <c r="AH65" i="1"/>
  <c r="AH61" i="1"/>
  <c r="AH57" i="1"/>
  <c r="AH53" i="1"/>
  <c r="AH49" i="1"/>
  <c r="AH45" i="1"/>
  <c r="AH41" i="1"/>
  <c r="AH37" i="1"/>
  <c r="AH33" i="1"/>
  <c r="AH29" i="1"/>
  <c r="AH25" i="1"/>
  <c r="AH21" i="1"/>
  <c r="AH17" i="1"/>
  <c r="AH13" i="1"/>
  <c r="AH9" i="1"/>
  <c r="AD125" i="1"/>
  <c r="AD121" i="1"/>
  <c r="AD117" i="1"/>
  <c r="AD113" i="1"/>
  <c r="AD109" i="1"/>
  <c r="AD105" i="1"/>
  <c r="AD101" i="1"/>
  <c r="AD97" i="1"/>
  <c r="AD93" i="1"/>
  <c r="AD89" i="1"/>
  <c r="AD85" i="1"/>
  <c r="AD81" i="1"/>
  <c r="AD77" i="1"/>
  <c r="AD73" i="1"/>
  <c r="AD69" i="1"/>
  <c r="AD65" i="1"/>
  <c r="AD61" i="1"/>
  <c r="AD57" i="1"/>
  <c r="AD53" i="1"/>
  <c r="AD49" i="1"/>
  <c r="AD45" i="1"/>
  <c r="AD41" i="1"/>
  <c r="AD37" i="1"/>
  <c r="AD33" i="1"/>
  <c r="AD29" i="1"/>
  <c r="AD25" i="1"/>
  <c r="AD21" i="1"/>
  <c r="AD17" i="1"/>
  <c r="AD13" i="1"/>
  <c r="AD9" i="1"/>
  <c r="AJ9" i="1" l="1"/>
  <c r="AL238" i="1"/>
  <c r="AL256" i="1" s="1"/>
  <c r="AQ204" i="1"/>
  <c r="AR204" i="1" s="1"/>
  <c r="AM238" i="1"/>
  <c r="AM256" i="1" s="1"/>
  <c r="AR228" i="1"/>
  <c r="AR169" i="1"/>
  <c r="AR171" i="1"/>
  <c r="AR170" i="1"/>
  <c r="AO178" i="1"/>
  <c r="AO251" i="1" s="1"/>
  <c r="AP177" i="1"/>
  <c r="AR149" i="1"/>
  <c r="AR175" i="1"/>
  <c r="AM237" i="1"/>
  <c r="AN233" i="1"/>
  <c r="AN234" i="1" s="1"/>
  <c r="AN231" i="1"/>
  <c r="AN232" i="1" s="1"/>
  <c r="AN225" i="1"/>
  <c r="AN226" i="1" s="1"/>
  <c r="AR220" i="1"/>
  <c r="AN217" i="1"/>
  <c r="AN218" i="1" s="1"/>
  <c r="AN209" i="1"/>
  <c r="AN210" i="1" s="1"/>
  <c r="AK239" i="1"/>
  <c r="AL237" i="1"/>
  <c r="AN215" i="1"/>
  <c r="AN216" i="1" s="1"/>
  <c r="AR180" i="1"/>
  <c r="AN176" i="1"/>
  <c r="AN250" i="1" s="1"/>
  <c r="AO167" i="1"/>
  <c r="AN213" i="1"/>
  <c r="AN214" i="1" s="1"/>
  <c r="AN197" i="1"/>
  <c r="AN198" i="1" s="1"/>
  <c r="AQ211" i="1"/>
  <c r="AQ212" i="1" s="1"/>
  <c r="AR183" i="1"/>
  <c r="AN229" i="1"/>
  <c r="AN230" i="1" s="1"/>
  <c r="AR184" i="1"/>
  <c r="AR203" i="1"/>
  <c r="AO235" i="1"/>
  <c r="AO236" i="1" s="1"/>
  <c r="AN199" i="1"/>
  <c r="AN200" i="1" s="1"/>
  <c r="AP189" i="1"/>
  <c r="AO191" i="1"/>
  <c r="AN179" i="1"/>
  <c r="AM181" i="1"/>
  <c r="AM252" i="1" s="1"/>
  <c r="AN207" i="1"/>
  <c r="AN208" i="1" s="1"/>
  <c r="AR187" i="1"/>
  <c r="AP201" i="1"/>
  <c r="AP202" i="1" s="1"/>
  <c r="AN223" i="1"/>
  <c r="AN224" i="1" s="1"/>
  <c r="AM176" i="1"/>
  <c r="AM250" i="1" s="1"/>
  <c r="AM188" i="1"/>
  <c r="AM253" i="1" s="1"/>
  <c r="AN182" i="1"/>
  <c r="AN205" i="1"/>
  <c r="AN206" i="1" s="1"/>
  <c r="AR172" i="1"/>
  <c r="AO221" i="1"/>
  <c r="AO222" i="1" s="1"/>
  <c r="AM164" i="1"/>
  <c r="AN160" i="1"/>
  <c r="AM157" i="1"/>
  <c r="AM248" i="1" s="1"/>
  <c r="AN155" i="1"/>
  <c r="AO147" i="1"/>
  <c r="AR150" i="1"/>
  <c r="AR163" i="1"/>
  <c r="AR148" i="1"/>
  <c r="AR162" i="1"/>
  <c r="AR161" i="1"/>
  <c r="AR156" i="1"/>
  <c r="AN238" i="1" l="1"/>
  <c r="AN256" i="1" s="1"/>
  <c r="AQ177" i="1"/>
  <c r="AQ178" i="1" s="1"/>
  <c r="AQ251" i="1" s="1"/>
  <c r="AP178" i="1"/>
  <c r="AN237" i="1"/>
  <c r="AO233" i="1"/>
  <c r="AO234" i="1" s="1"/>
  <c r="AO231" i="1"/>
  <c r="AO225" i="1"/>
  <c r="AO226" i="1" s="1"/>
  <c r="AO217" i="1"/>
  <c r="AO218" i="1" s="1"/>
  <c r="AO209" i="1"/>
  <c r="AO210" i="1" s="1"/>
  <c r="AO223" i="1"/>
  <c r="AO224" i="1" s="1"/>
  <c r="AQ201" i="1"/>
  <c r="AQ202" i="1" s="1"/>
  <c r="AR202" i="1" s="1"/>
  <c r="AO207" i="1"/>
  <c r="AO208" i="1" s="1"/>
  <c r="AP191" i="1"/>
  <c r="AQ189" i="1"/>
  <c r="AQ191" i="1" s="1"/>
  <c r="AO197" i="1"/>
  <c r="AO198" i="1" s="1"/>
  <c r="AO213" i="1"/>
  <c r="AO214" i="1" s="1"/>
  <c r="AO199" i="1"/>
  <c r="AO200" i="1" s="1"/>
  <c r="AP235" i="1"/>
  <c r="AP236" i="1" s="1"/>
  <c r="AL239" i="1"/>
  <c r="AO176" i="1"/>
  <c r="AO250" i="1" s="1"/>
  <c r="AP167" i="1"/>
  <c r="AP221" i="1"/>
  <c r="AP222" i="1" s="1"/>
  <c r="AO229" i="1"/>
  <c r="AO230" i="1" s="1"/>
  <c r="AO215" i="1"/>
  <c r="AO216" i="1" s="1"/>
  <c r="AO179" i="1"/>
  <c r="AN181" i="1"/>
  <c r="AN252" i="1" s="1"/>
  <c r="AO205" i="1"/>
  <c r="AO182" i="1"/>
  <c r="AN188" i="1"/>
  <c r="AN253" i="1" s="1"/>
  <c r="AR212" i="1"/>
  <c r="AR211" i="1"/>
  <c r="AN164" i="1"/>
  <c r="AO160" i="1"/>
  <c r="AP147" i="1"/>
  <c r="AN157" i="1"/>
  <c r="AN248" i="1" s="1"/>
  <c r="AO155" i="1"/>
  <c r="AR201" i="1" l="1"/>
  <c r="AR177" i="1"/>
  <c r="AO206" i="1"/>
  <c r="AR191" i="1"/>
  <c r="AR178" i="1"/>
  <c r="AP251" i="1"/>
  <c r="AR251" i="1" s="1"/>
  <c r="AR189" i="1"/>
  <c r="AP231" i="1"/>
  <c r="AP232" i="1" s="1"/>
  <c r="AO232" i="1"/>
  <c r="AO238" i="1" s="1"/>
  <c r="AO256" i="1" s="1"/>
  <c r="AP233" i="1"/>
  <c r="AP234" i="1" s="1"/>
  <c r="AP225" i="1"/>
  <c r="AP226" i="1" s="1"/>
  <c r="AP217" i="1"/>
  <c r="AP218" i="1" s="1"/>
  <c r="AP209" i="1"/>
  <c r="AP210" i="1" s="1"/>
  <c r="AN239" i="1"/>
  <c r="AP199" i="1"/>
  <c r="AP200" i="1" s="1"/>
  <c r="AP207" i="1"/>
  <c r="AP208" i="1" s="1"/>
  <c r="AQ221" i="1"/>
  <c r="AQ222" i="1" s="1"/>
  <c r="AQ235" i="1"/>
  <c r="AQ236" i="1" s="1"/>
  <c r="AR236" i="1" s="1"/>
  <c r="AP205" i="1"/>
  <c r="AP213" i="1"/>
  <c r="AP214" i="1" s="1"/>
  <c r="AP223" i="1"/>
  <c r="AP224" i="1" s="1"/>
  <c r="AP197" i="1"/>
  <c r="AP198" i="1" s="1"/>
  <c r="AP179" i="1"/>
  <c r="AO181" i="1"/>
  <c r="AO252" i="1" s="1"/>
  <c r="AM239" i="1"/>
  <c r="AO188" i="1"/>
  <c r="AO253" i="1" s="1"/>
  <c r="AP182" i="1"/>
  <c r="AP176" i="1"/>
  <c r="AP250" i="1" s="1"/>
  <c r="AQ167" i="1"/>
  <c r="AP215" i="1"/>
  <c r="AP216" i="1" s="1"/>
  <c r="AP229" i="1"/>
  <c r="AP230" i="1" s="1"/>
  <c r="AQ147" i="1"/>
  <c r="AO164" i="1"/>
  <c r="AP160" i="1"/>
  <c r="AP155" i="1"/>
  <c r="AO157" i="1"/>
  <c r="AO248" i="1" s="1"/>
  <c r="AP206" i="1" l="1"/>
  <c r="AP238" i="1" s="1"/>
  <c r="AP256" i="1" s="1"/>
  <c r="AQ231" i="1"/>
  <c r="AR231" i="1" s="1"/>
  <c r="AQ233" i="1"/>
  <c r="AQ234" i="1" s="1"/>
  <c r="AQ225" i="1"/>
  <c r="AQ226" i="1" s="1"/>
  <c r="AQ217" i="1"/>
  <c r="AQ218" i="1" s="1"/>
  <c r="AQ209" i="1"/>
  <c r="AQ210" i="1" s="1"/>
  <c r="AR209" i="1"/>
  <c r="AO237" i="1"/>
  <c r="AQ223" i="1"/>
  <c r="AQ224" i="1" s="1"/>
  <c r="AQ215" i="1"/>
  <c r="AR215" i="1" s="1"/>
  <c r="AP188" i="1"/>
  <c r="AP253" i="1" s="1"/>
  <c r="AQ182" i="1"/>
  <c r="AQ188" i="1" s="1"/>
  <c r="AQ253" i="1" s="1"/>
  <c r="AR222" i="1"/>
  <c r="AR221" i="1"/>
  <c r="AQ207" i="1"/>
  <c r="AQ176" i="1"/>
  <c r="AQ250" i="1" s="1"/>
  <c r="AR250" i="1" s="1"/>
  <c r="AR167" i="1"/>
  <c r="AQ205" i="1"/>
  <c r="AQ179" i="1"/>
  <c r="AP181" i="1"/>
  <c r="AP252" i="1" s="1"/>
  <c r="AQ229" i="1"/>
  <c r="AQ230" i="1" s="1"/>
  <c r="AQ199" i="1"/>
  <c r="AR199" i="1" s="1"/>
  <c r="AQ213" i="1"/>
  <c r="AQ214" i="1" s="1"/>
  <c r="AR235" i="1"/>
  <c r="AQ197" i="1"/>
  <c r="AQ198" i="1" s="1"/>
  <c r="AR197" i="1"/>
  <c r="AQ155" i="1"/>
  <c r="AQ157" i="1" s="1"/>
  <c r="AQ248" i="1" s="1"/>
  <c r="AP157" i="1"/>
  <c r="AP248" i="1" s="1"/>
  <c r="AP164" i="1"/>
  <c r="AQ160" i="1"/>
  <c r="AR147" i="1"/>
  <c r="AR182" i="1" l="1"/>
  <c r="AQ206" i="1"/>
  <c r="AR206" i="1" s="1"/>
  <c r="AR253" i="1"/>
  <c r="AR248" i="1"/>
  <c r="AR176" i="1"/>
  <c r="AR155" i="1"/>
  <c r="AQ232" i="1"/>
  <c r="AR232" i="1" s="1"/>
  <c r="AR229" i="1"/>
  <c r="AQ216" i="1"/>
  <c r="AR216" i="1" s="1"/>
  <c r="AQ208" i="1"/>
  <c r="AR205" i="1"/>
  <c r="AR234" i="1"/>
  <c r="AR233" i="1"/>
  <c r="AR225" i="1"/>
  <c r="AR226" i="1"/>
  <c r="AR218" i="1"/>
  <c r="AR217" i="1"/>
  <c r="AR210" i="1"/>
  <c r="AO239" i="1"/>
  <c r="AQ200" i="1"/>
  <c r="AR200" i="1" s="1"/>
  <c r="AR188" i="1"/>
  <c r="AR224" i="1"/>
  <c r="AR223" i="1"/>
  <c r="AR230" i="1"/>
  <c r="AQ181" i="1"/>
  <c r="AR179" i="1"/>
  <c r="AP237" i="1"/>
  <c r="AR213" i="1"/>
  <c r="AR214" i="1"/>
  <c r="AR207" i="1"/>
  <c r="AQ164" i="1"/>
  <c r="AR164" i="1" s="1"/>
  <c r="AR160" i="1"/>
  <c r="AR157" i="1"/>
  <c r="AQ238" i="1" l="1"/>
  <c r="AR181" i="1"/>
  <c r="AQ252" i="1"/>
  <c r="AR252" i="1" s="1"/>
  <c r="AR208" i="1"/>
  <c r="AQ237" i="1"/>
  <c r="AR237" i="1" s="1"/>
  <c r="AR198" i="1"/>
  <c r="AP239" i="1"/>
  <c r="AR238" i="1" l="1"/>
  <c r="AQ256" i="1"/>
  <c r="AR256" i="1"/>
  <c r="AQ239" i="1"/>
  <c r="AR239" i="1" s="1"/>
  <c r="Z13" i="1" l="1"/>
  <c r="Z17" i="1"/>
  <c r="Z21" i="1"/>
  <c r="Z25" i="1"/>
  <c r="Z29" i="1"/>
  <c r="Z33" i="1"/>
  <c r="Z37" i="1"/>
  <c r="Z41" i="1"/>
  <c r="Z45" i="1"/>
  <c r="Z49" i="1"/>
  <c r="Z53" i="1"/>
  <c r="Z57" i="1"/>
  <c r="Z61" i="1"/>
  <c r="Z65" i="1"/>
  <c r="Z69" i="1"/>
  <c r="Z73" i="1"/>
  <c r="Z77" i="1"/>
  <c r="Z81" i="1"/>
  <c r="Z85" i="1"/>
  <c r="Z89" i="1"/>
  <c r="Z93" i="1"/>
  <c r="Z97" i="1"/>
  <c r="Z101" i="1"/>
  <c r="Z105" i="1"/>
  <c r="Z109" i="1"/>
  <c r="Z113" i="1"/>
  <c r="Z117" i="1"/>
  <c r="Z121" i="1"/>
  <c r="Z125" i="1"/>
  <c r="Y13" i="1"/>
  <c r="Y17" i="1"/>
  <c r="Y21" i="1"/>
  <c r="Y25" i="1"/>
  <c r="Y29" i="1"/>
  <c r="Y33" i="1"/>
  <c r="Y37" i="1"/>
  <c r="Y41" i="1"/>
  <c r="Y45" i="1"/>
  <c r="Y49" i="1"/>
  <c r="Y53" i="1"/>
  <c r="Y57" i="1"/>
  <c r="Y61" i="1"/>
  <c r="Y65" i="1"/>
  <c r="Y69" i="1"/>
  <c r="Y73" i="1"/>
  <c r="Y77" i="1"/>
  <c r="Y81" i="1"/>
  <c r="Y85" i="1"/>
  <c r="Y89" i="1"/>
  <c r="Y93" i="1"/>
  <c r="Y97" i="1"/>
  <c r="Y101" i="1"/>
  <c r="Y105" i="1"/>
  <c r="Y109" i="1"/>
  <c r="Y113" i="1"/>
  <c r="Y117" i="1"/>
  <c r="Y121" i="1"/>
  <c r="Y125" i="1"/>
  <c r="Z9" i="1"/>
  <c r="Y9" i="1"/>
  <c r="AK139" i="1" l="1"/>
  <c r="AL139" i="1" s="1"/>
  <c r="AH139" i="1"/>
  <c r="AK140" i="1" s="1"/>
  <c r="AK136" i="1"/>
  <c r="AL136" i="1" s="1"/>
  <c r="AH136" i="1"/>
  <c r="AJ136" i="1" s="1"/>
  <c r="AK138" i="1" s="1"/>
  <c r="AK133" i="1"/>
  <c r="AL133" i="1" s="1"/>
  <c r="AH133" i="1"/>
  <c r="AK134" i="1" s="1"/>
  <c r="AK130" i="1"/>
  <c r="AL130" i="1" s="1"/>
  <c r="AL131" i="1" s="1"/>
  <c r="AH130" i="1"/>
  <c r="AK125" i="1"/>
  <c r="AL125" i="1" s="1"/>
  <c r="AK127" i="1"/>
  <c r="AK126" i="1"/>
  <c r="AK123" i="1"/>
  <c r="AK121" i="1"/>
  <c r="AL121" i="1" s="1"/>
  <c r="AK122" i="1"/>
  <c r="AK119" i="1"/>
  <c r="AK117" i="1"/>
  <c r="AL117" i="1" s="1"/>
  <c r="AK118" i="1"/>
  <c r="AK113" i="1"/>
  <c r="AL113" i="1" s="1"/>
  <c r="AK115" i="1"/>
  <c r="AK114" i="1"/>
  <c r="AK109" i="1"/>
  <c r="AL109" i="1" s="1"/>
  <c r="AK111" i="1"/>
  <c r="AK110" i="1"/>
  <c r="AK105" i="1"/>
  <c r="AL105" i="1" s="1"/>
  <c r="AK107" i="1"/>
  <c r="AK106" i="1"/>
  <c r="AK101" i="1"/>
  <c r="AL101" i="1" s="1"/>
  <c r="AJ101" i="1"/>
  <c r="AK104" i="1" s="1"/>
  <c r="AK102" i="1"/>
  <c r="AK97" i="1"/>
  <c r="AL97" i="1" s="1"/>
  <c r="AK99" i="1"/>
  <c r="AK98" i="1"/>
  <c r="AK95" i="1"/>
  <c r="AK93" i="1"/>
  <c r="AL93" i="1" s="1"/>
  <c r="AJ93" i="1"/>
  <c r="AK96" i="1" s="1"/>
  <c r="AK94" i="1"/>
  <c r="AK89" i="1"/>
  <c r="AL89" i="1" s="1"/>
  <c r="AJ89" i="1"/>
  <c r="AK92" i="1" s="1"/>
  <c r="AK90" i="1"/>
  <c r="AK85" i="1"/>
  <c r="AL85" i="1" s="1"/>
  <c r="AK87" i="1"/>
  <c r="AK86" i="1"/>
  <c r="AK81" i="1"/>
  <c r="AL81" i="1" s="1"/>
  <c r="AK82" i="1"/>
  <c r="AK77" i="1"/>
  <c r="AL77" i="1" s="1"/>
  <c r="AK79" i="1"/>
  <c r="AK78" i="1"/>
  <c r="AK73" i="1"/>
  <c r="AL73" i="1" s="1"/>
  <c r="AK75" i="1"/>
  <c r="AK74" i="1"/>
  <c r="AK69" i="1"/>
  <c r="AL69" i="1" s="1"/>
  <c r="AJ69" i="1"/>
  <c r="AK72" i="1" s="1"/>
  <c r="AK70" i="1"/>
  <c r="AK65" i="1"/>
  <c r="AL65" i="1" s="1"/>
  <c r="AK66" i="1"/>
  <c r="AK61" i="1"/>
  <c r="AL61" i="1" s="1"/>
  <c r="AK62" i="1"/>
  <c r="AK59" i="1"/>
  <c r="AK58" i="1"/>
  <c r="AK57" i="1"/>
  <c r="AL57" i="1" s="1"/>
  <c r="AK53" i="1"/>
  <c r="AL53" i="1" s="1"/>
  <c r="AK55" i="1"/>
  <c r="AK54" i="1"/>
  <c r="AK49" i="1"/>
  <c r="AL49" i="1" s="1"/>
  <c r="AK50" i="1"/>
  <c r="AK45" i="1"/>
  <c r="AL45" i="1" s="1"/>
  <c r="AK47" i="1"/>
  <c r="AK46" i="1"/>
  <c r="AK43" i="1"/>
  <c r="AK41" i="1"/>
  <c r="AL41" i="1" s="1"/>
  <c r="AJ41" i="1"/>
  <c r="AK44" i="1" s="1"/>
  <c r="AK42" i="1"/>
  <c r="AK37" i="1"/>
  <c r="AL37" i="1" s="1"/>
  <c r="AK39" i="1"/>
  <c r="AK38" i="1"/>
  <c r="AK33" i="1"/>
  <c r="AL33" i="1" s="1"/>
  <c r="AJ33" i="1"/>
  <c r="AK36" i="1" s="1"/>
  <c r="AK35" i="1"/>
  <c r="AK34" i="1"/>
  <c r="AK31" i="1"/>
  <c r="AK30" i="1"/>
  <c r="AK29" i="1"/>
  <c r="AL29" i="1" s="1"/>
  <c r="AK25" i="1"/>
  <c r="AL25" i="1" s="1"/>
  <c r="AK27" i="1"/>
  <c r="AK26" i="1"/>
  <c r="AK23" i="1"/>
  <c r="AK21" i="1"/>
  <c r="AL21" i="1" s="1"/>
  <c r="AK22" i="1"/>
  <c r="AK17" i="1"/>
  <c r="AL17" i="1" s="1"/>
  <c r="AJ17" i="1"/>
  <c r="AK20" i="1" s="1"/>
  <c r="AK18" i="1"/>
  <c r="AK13" i="1"/>
  <c r="AL13" i="1" s="1"/>
  <c r="AK15" i="1"/>
  <c r="AK14" i="1"/>
  <c r="AK9" i="1"/>
  <c r="AL9" i="1" s="1"/>
  <c r="AK10" i="1"/>
  <c r="S255" i="1"/>
  <c r="T255" i="1"/>
  <c r="S254" i="1"/>
  <c r="T254" i="1"/>
  <c r="S249" i="1"/>
  <c r="T249" i="1"/>
  <c r="S247" i="1"/>
  <c r="T247" i="1"/>
  <c r="F139" i="1"/>
  <c r="F136" i="1"/>
  <c r="F133" i="1"/>
  <c r="AL151" i="1" l="1"/>
  <c r="AM139" i="1"/>
  <c r="AL140" i="1"/>
  <c r="AM136" i="1"/>
  <c r="AL137" i="1"/>
  <c r="AM133" i="1"/>
  <c r="AM134" i="1" s="1"/>
  <c r="AL134" i="1"/>
  <c r="AJ139" i="1"/>
  <c r="AK141" i="1" s="1"/>
  <c r="AK137" i="1"/>
  <c r="AM130" i="1"/>
  <c r="AM131" i="1" s="1"/>
  <c r="AM29" i="1"/>
  <c r="AN29" i="1" s="1"/>
  <c r="AM37" i="1"/>
  <c r="AM38" i="1" s="1"/>
  <c r="AL50" i="1"/>
  <c r="AM53" i="1"/>
  <c r="AM54" i="1" s="1"/>
  <c r="AM69" i="1"/>
  <c r="AL78" i="1"/>
  <c r="AM89" i="1"/>
  <c r="AM90" i="1" s="1"/>
  <c r="AM117" i="1"/>
  <c r="AM118" i="1" s="1"/>
  <c r="AL126" i="1"/>
  <c r="AJ29" i="1"/>
  <c r="AK32" i="1" s="1"/>
  <c r="AJ57" i="1"/>
  <c r="AK60" i="1" s="1"/>
  <c r="AK71" i="1"/>
  <c r="AJ13" i="1"/>
  <c r="AK16" i="1" s="1"/>
  <c r="AJ85" i="1"/>
  <c r="AK88" i="1" s="1"/>
  <c r="AJ117" i="1"/>
  <c r="AK120" i="1" s="1"/>
  <c r="AK103" i="1"/>
  <c r="AJ125" i="1"/>
  <c r="AK128" i="1" s="1"/>
  <c r="AJ73" i="1"/>
  <c r="AK76" i="1" s="1"/>
  <c r="AK91" i="1"/>
  <c r="AJ53" i="1"/>
  <c r="AK56" i="1" s="1"/>
  <c r="AJ45" i="1"/>
  <c r="AK48" i="1" s="1"/>
  <c r="AJ61" i="1"/>
  <c r="AK64" i="1" s="1"/>
  <c r="AK19" i="1"/>
  <c r="AJ113" i="1"/>
  <c r="AK116" i="1" s="1"/>
  <c r="AJ121" i="1"/>
  <c r="AK124" i="1" s="1"/>
  <c r="AJ21" i="1"/>
  <c r="AK24" i="1" s="1"/>
  <c r="AK63" i="1"/>
  <c r="AL70" i="1"/>
  <c r="AL118" i="1"/>
  <c r="AL74" i="1"/>
  <c r="AL30" i="1"/>
  <c r="AL106" i="1"/>
  <c r="AM105" i="1"/>
  <c r="AL82" i="1"/>
  <c r="AM81" i="1"/>
  <c r="AM57" i="1"/>
  <c r="AL58" i="1"/>
  <c r="AL34" i="1"/>
  <c r="AM33" i="1"/>
  <c r="AL46" i="1"/>
  <c r="AM45" i="1"/>
  <c r="AJ81" i="1"/>
  <c r="AK84" i="1" s="1"/>
  <c r="AK83" i="1"/>
  <c r="AM97" i="1"/>
  <c r="AL110" i="1"/>
  <c r="AM109" i="1"/>
  <c r="AM49" i="1"/>
  <c r="AM17" i="1"/>
  <c r="AK131" i="1"/>
  <c r="AJ130" i="1"/>
  <c r="AK132" i="1" s="1"/>
  <c r="AJ37" i="1"/>
  <c r="AK40" i="1" s="1"/>
  <c r="AJ77" i="1"/>
  <c r="AK80" i="1" s="1"/>
  <c r="AL62" i="1"/>
  <c r="AL102" i="1"/>
  <c r="AM73" i="1"/>
  <c r="AL122" i="1"/>
  <c r="AM121" i="1"/>
  <c r="AL22" i="1"/>
  <c r="AM21" i="1"/>
  <c r="AL66" i="1"/>
  <c r="AM65" i="1"/>
  <c r="AL14" i="1"/>
  <c r="AM13" i="1"/>
  <c r="AM77" i="1"/>
  <c r="AL18" i="1"/>
  <c r="AL42" i="1"/>
  <c r="AM41" i="1"/>
  <c r="AJ105" i="1"/>
  <c r="AK108" i="1" s="1"/>
  <c r="AL10" i="1"/>
  <c r="AL86" i="1"/>
  <c r="AM85" i="1"/>
  <c r="AM125" i="1"/>
  <c r="AM25" i="1"/>
  <c r="AL26" i="1"/>
  <c r="AK67" i="1"/>
  <c r="AJ65" i="1"/>
  <c r="AK68" i="1" s="1"/>
  <c r="AL94" i="1"/>
  <c r="AM93" i="1"/>
  <c r="AL98" i="1"/>
  <c r="AK12" i="1"/>
  <c r="AK11" i="1"/>
  <c r="AM61" i="1"/>
  <c r="AN130" i="1"/>
  <c r="AN131" i="1" s="1"/>
  <c r="AM101" i="1"/>
  <c r="AL114" i="1"/>
  <c r="AM113" i="1"/>
  <c r="AM9" i="1"/>
  <c r="AJ25" i="1"/>
  <c r="AK28" i="1" s="1"/>
  <c r="AJ49" i="1"/>
  <c r="AK52" i="1" s="1"/>
  <c r="AK51" i="1"/>
  <c r="AL54" i="1"/>
  <c r="AJ109" i="1"/>
  <c r="AK112" i="1" s="1"/>
  <c r="AL38" i="1"/>
  <c r="AL90" i="1"/>
  <c r="AJ97" i="1"/>
  <c r="AK100" i="1" s="1"/>
  <c r="AJ133" i="1"/>
  <c r="AK135" i="1" s="1"/>
  <c r="N17" i="2"/>
  <c r="O17" i="2"/>
  <c r="N16" i="2"/>
  <c r="O16" i="2"/>
  <c r="N15" i="2"/>
  <c r="O15" i="2"/>
  <c r="AM30" i="1" l="1"/>
  <c r="AN53" i="1"/>
  <c r="S193" i="1"/>
  <c r="S194" i="1"/>
  <c r="T194" i="1"/>
  <c r="T193" i="1"/>
  <c r="AM70" i="1"/>
  <c r="AN133" i="1"/>
  <c r="AN134" i="1" s="1"/>
  <c r="AN69" i="1"/>
  <c r="AO69" i="1" s="1"/>
  <c r="AL152" i="1"/>
  <c r="AM151" i="1"/>
  <c r="AK143" i="1"/>
  <c r="AK246" i="1" s="1"/>
  <c r="AK142" i="1"/>
  <c r="AK245" i="1" s="1"/>
  <c r="AN139" i="1"/>
  <c r="AM140" i="1"/>
  <c r="AN136" i="1"/>
  <c r="AM137" i="1"/>
  <c r="AN37" i="1"/>
  <c r="AN89" i="1"/>
  <c r="AN117" i="1"/>
  <c r="AM14" i="1"/>
  <c r="AN13" i="1"/>
  <c r="AM46" i="1"/>
  <c r="AN45" i="1"/>
  <c r="AN9" i="1"/>
  <c r="AM10" i="1"/>
  <c r="AN25" i="1"/>
  <c r="AM26" i="1"/>
  <c r="AN65" i="1"/>
  <c r="AM66" i="1"/>
  <c r="AM34" i="1"/>
  <c r="AN33" i="1"/>
  <c r="AN125" i="1"/>
  <c r="AM126" i="1"/>
  <c r="AM22" i="1"/>
  <c r="AN21" i="1"/>
  <c r="AO53" i="1"/>
  <c r="AN54" i="1"/>
  <c r="AN49" i="1"/>
  <c r="AM50" i="1"/>
  <c r="AN57" i="1"/>
  <c r="AM58" i="1"/>
  <c r="AM86" i="1"/>
  <c r="AN85" i="1"/>
  <c r="AM122" i="1"/>
  <c r="AN121" i="1"/>
  <c r="AM74" i="1"/>
  <c r="AN73" i="1"/>
  <c r="AM94" i="1"/>
  <c r="AN93" i="1"/>
  <c r="AN77" i="1"/>
  <c r="AM78" i="1"/>
  <c r="AN105" i="1"/>
  <c r="AM106" i="1"/>
  <c r="AN97" i="1"/>
  <c r="AM98" i="1"/>
  <c r="AN30" i="1"/>
  <c r="AO29" i="1"/>
  <c r="AM42" i="1"/>
  <c r="AN41" i="1"/>
  <c r="AN113" i="1"/>
  <c r="AM114" i="1"/>
  <c r="AM102" i="1"/>
  <c r="AN101" i="1"/>
  <c r="AO130" i="1"/>
  <c r="AO131" i="1" s="1"/>
  <c r="AN17" i="1"/>
  <c r="AM18" i="1"/>
  <c r="AM62" i="1"/>
  <c r="AN61" i="1"/>
  <c r="AM110" i="1"/>
  <c r="AN109" i="1"/>
  <c r="AM82" i="1"/>
  <c r="AN81" i="1"/>
  <c r="G9" i="1"/>
  <c r="N10" i="1" s="1"/>
  <c r="AN70" i="1" l="1"/>
  <c r="T196" i="1"/>
  <c r="AO133" i="1"/>
  <c r="AO134" i="1" s="1"/>
  <c r="S196" i="1"/>
  <c r="AK257" i="1"/>
  <c r="AK144" i="1"/>
  <c r="AN151" i="1"/>
  <c r="AM152" i="1"/>
  <c r="AO139" i="1"/>
  <c r="AN140" i="1"/>
  <c r="AO136" i="1"/>
  <c r="AN137" i="1"/>
  <c r="AO37" i="1"/>
  <c r="AN38" i="1"/>
  <c r="AN90" i="1"/>
  <c r="AO89" i="1"/>
  <c r="AN118" i="1"/>
  <c r="AO117" i="1"/>
  <c r="AN22" i="1"/>
  <c r="AO21" i="1"/>
  <c r="AO25" i="1"/>
  <c r="AN26" i="1"/>
  <c r="AO65" i="1"/>
  <c r="AN66" i="1"/>
  <c r="AP53" i="1"/>
  <c r="AO54" i="1"/>
  <c r="AN110" i="1"/>
  <c r="AO109" i="1"/>
  <c r="AN62" i="1"/>
  <c r="AO61" i="1"/>
  <c r="AN122" i="1"/>
  <c r="AO121" i="1"/>
  <c r="AO105" i="1"/>
  <c r="AN106" i="1"/>
  <c r="AO70" i="1"/>
  <c r="AP69" i="1"/>
  <c r="AO30" i="1"/>
  <c r="AP29" i="1"/>
  <c r="AN18" i="1"/>
  <c r="AO17" i="1"/>
  <c r="AN58" i="1"/>
  <c r="AO57" i="1"/>
  <c r="AN82" i="1"/>
  <c r="AO81" i="1"/>
  <c r="AO41" i="1"/>
  <c r="AN42" i="1"/>
  <c r="AN10" i="1"/>
  <c r="AO9" i="1"/>
  <c r="AO45" i="1"/>
  <c r="AN46" i="1"/>
  <c r="AO85" i="1"/>
  <c r="AN86" i="1"/>
  <c r="AN34" i="1"/>
  <c r="AO33" i="1"/>
  <c r="AO77" i="1"/>
  <c r="AN78" i="1"/>
  <c r="AP130" i="1"/>
  <c r="AP131" i="1" s="1"/>
  <c r="AN14" i="1"/>
  <c r="AO13" i="1"/>
  <c r="AN50" i="1"/>
  <c r="AO49" i="1"/>
  <c r="AO113" i="1"/>
  <c r="AN114" i="1"/>
  <c r="AO73" i="1"/>
  <c r="AN74" i="1"/>
  <c r="AO125" i="1"/>
  <c r="AN126" i="1"/>
  <c r="AN102" i="1"/>
  <c r="AO101" i="1"/>
  <c r="AN98" i="1"/>
  <c r="AO97" i="1"/>
  <c r="AN94" i="1"/>
  <c r="AO93" i="1"/>
  <c r="L125" i="1"/>
  <c r="L121" i="1"/>
  <c r="L117" i="1"/>
  <c r="L113" i="1"/>
  <c r="L109" i="1"/>
  <c r="L105" i="1"/>
  <c r="L101" i="1"/>
  <c r="L97" i="1"/>
  <c r="L93" i="1"/>
  <c r="L89" i="1"/>
  <c r="L85" i="1"/>
  <c r="L81" i="1"/>
  <c r="L77" i="1"/>
  <c r="L73" i="1"/>
  <c r="L69" i="1"/>
  <c r="L65" i="1"/>
  <c r="L61" i="1"/>
  <c r="L57" i="1"/>
  <c r="L53" i="1"/>
  <c r="L49" i="1"/>
  <c r="L45" i="1"/>
  <c r="L41" i="1"/>
  <c r="G125" i="1"/>
  <c r="N126" i="1" s="1"/>
  <c r="G121" i="1"/>
  <c r="N122" i="1" s="1"/>
  <c r="G117" i="1"/>
  <c r="N118" i="1" s="1"/>
  <c r="G113" i="1"/>
  <c r="N114" i="1" s="1"/>
  <c r="G109" i="1"/>
  <c r="N110" i="1" s="1"/>
  <c r="G105" i="1"/>
  <c r="N106" i="1" s="1"/>
  <c r="G101" i="1"/>
  <c r="N102" i="1" s="1"/>
  <c r="G97" i="1"/>
  <c r="N98" i="1" s="1"/>
  <c r="G93" i="1"/>
  <c r="N94" i="1" s="1"/>
  <c r="G89" i="1"/>
  <c r="N90" i="1" s="1"/>
  <c r="G85" i="1"/>
  <c r="N86" i="1" s="1"/>
  <c r="G81" i="1"/>
  <c r="N82" i="1" s="1"/>
  <c r="G77" i="1"/>
  <c r="N78" i="1" s="1"/>
  <c r="G73" i="1"/>
  <c r="N74" i="1" s="1"/>
  <c r="G69" i="1"/>
  <c r="N70" i="1" s="1"/>
  <c r="G65" i="1"/>
  <c r="N66" i="1" s="1"/>
  <c r="G61" i="1"/>
  <c r="N62" i="1" s="1"/>
  <c r="G57" i="1"/>
  <c r="N58" i="1" s="1"/>
  <c r="G53" i="1"/>
  <c r="N54" i="1" s="1"/>
  <c r="G49" i="1"/>
  <c r="N50" i="1" s="1"/>
  <c r="G45" i="1"/>
  <c r="N46" i="1" s="1"/>
  <c r="N125" i="1"/>
  <c r="O125" i="1" s="1"/>
  <c r="K125" i="1"/>
  <c r="N127" i="1" s="1"/>
  <c r="N121" i="1"/>
  <c r="O121" i="1" s="1"/>
  <c r="K121" i="1"/>
  <c r="N123" i="1" s="1"/>
  <c r="N117" i="1"/>
  <c r="O117" i="1" s="1"/>
  <c r="O118" i="1" s="1"/>
  <c r="K117" i="1"/>
  <c r="N113" i="1"/>
  <c r="O113" i="1" s="1"/>
  <c r="O114" i="1" s="1"/>
  <c r="K113" i="1"/>
  <c r="N115" i="1" s="1"/>
  <c r="N109" i="1"/>
  <c r="O109" i="1" s="1"/>
  <c r="O110" i="1" s="1"/>
  <c r="K109" i="1"/>
  <c r="N111" i="1" s="1"/>
  <c r="N105" i="1"/>
  <c r="O105" i="1" s="1"/>
  <c r="K105" i="1"/>
  <c r="N107" i="1" s="1"/>
  <c r="N101" i="1"/>
  <c r="O101" i="1" s="1"/>
  <c r="O102" i="1" s="1"/>
  <c r="K101" i="1"/>
  <c r="N103" i="1" s="1"/>
  <c r="N97" i="1"/>
  <c r="O97" i="1" s="1"/>
  <c r="O98" i="1" s="1"/>
  <c r="K97" i="1"/>
  <c r="N93" i="1"/>
  <c r="O93" i="1" s="1"/>
  <c r="K93" i="1"/>
  <c r="N95" i="1" s="1"/>
  <c r="N89" i="1"/>
  <c r="O89" i="1" s="1"/>
  <c r="K89" i="1"/>
  <c r="N85" i="1"/>
  <c r="O85" i="1" s="1"/>
  <c r="K85" i="1"/>
  <c r="N87" i="1" s="1"/>
  <c r="N81" i="1"/>
  <c r="O81" i="1" s="1"/>
  <c r="O82" i="1" s="1"/>
  <c r="K81" i="1"/>
  <c r="N83" i="1" s="1"/>
  <c r="N77" i="1"/>
  <c r="O77" i="1" s="1"/>
  <c r="O78" i="1" s="1"/>
  <c r="K77" i="1"/>
  <c r="N79" i="1" s="1"/>
  <c r="N73" i="1"/>
  <c r="O73" i="1" s="1"/>
  <c r="K73" i="1"/>
  <c r="N75" i="1" s="1"/>
  <c r="N69" i="1"/>
  <c r="O69" i="1" s="1"/>
  <c r="O70" i="1" s="1"/>
  <c r="K69" i="1"/>
  <c r="N71" i="1" s="1"/>
  <c r="N65" i="1"/>
  <c r="O65" i="1" s="1"/>
  <c r="O66" i="1" s="1"/>
  <c r="K65" i="1"/>
  <c r="N67" i="1" s="1"/>
  <c r="N61" i="1"/>
  <c r="O61" i="1" s="1"/>
  <c r="O62" i="1" s="1"/>
  <c r="K61" i="1"/>
  <c r="N63" i="1" s="1"/>
  <c r="N57" i="1"/>
  <c r="O57" i="1" s="1"/>
  <c r="O58" i="1" s="1"/>
  <c r="K57" i="1"/>
  <c r="N59" i="1" s="1"/>
  <c r="N53" i="1"/>
  <c r="O53" i="1" s="1"/>
  <c r="K53" i="1"/>
  <c r="N49" i="1"/>
  <c r="O49" i="1" s="1"/>
  <c r="K49" i="1"/>
  <c r="N45" i="1"/>
  <c r="O45" i="1" s="1"/>
  <c r="K45" i="1"/>
  <c r="N47" i="1" s="1"/>
  <c r="G41" i="1"/>
  <c r="N42" i="1" s="1"/>
  <c r="N41" i="1"/>
  <c r="O41" i="1" s="1"/>
  <c r="K41" i="1"/>
  <c r="N43" i="1" s="1"/>
  <c r="O203" i="1"/>
  <c r="N236" i="1"/>
  <c r="N234" i="1"/>
  <c r="N232" i="1"/>
  <c r="N230" i="1"/>
  <c r="N228" i="1"/>
  <c r="N226" i="1"/>
  <c r="N224" i="1"/>
  <c r="N222" i="1"/>
  <c r="N220" i="1"/>
  <c r="N218" i="1"/>
  <c r="N216" i="1"/>
  <c r="N214" i="1"/>
  <c r="N212" i="1"/>
  <c r="N210" i="1"/>
  <c r="N208" i="1"/>
  <c r="N206" i="1"/>
  <c r="N204" i="1"/>
  <c r="N202" i="1"/>
  <c r="N200" i="1"/>
  <c r="O235" i="1"/>
  <c r="O233" i="1"/>
  <c r="O231" i="1"/>
  <c r="O229" i="1"/>
  <c r="O227" i="1"/>
  <c r="O225" i="1"/>
  <c r="O223" i="1"/>
  <c r="O221" i="1"/>
  <c r="O219" i="1"/>
  <c r="O217" i="1"/>
  <c r="O215" i="1"/>
  <c r="O213" i="1"/>
  <c r="O211" i="1"/>
  <c r="O209" i="1"/>
  <c r="O207" i="1"/>
  <c r="O205" i="1"/>
  <c r="N152" i="1"/>
  <c r="O149" i="1"/>
  <c r="O150" i="1"/>
  <c r="F8" i="2"/>
  <c r="E258" i="1" s="1"/>
  <c r="AB258" i="1" s="1"/>
  <c r="N255" i="1"/>
  <c r="AP133" i="1" l="1"/>
  <c r="AP134" i="1" s="1"/>
  <c r="AK258" i="1"/>
  <c r="AO151" i="1"/>
  <c r="AN152" i="1"/>
  <c r="AO140" i="1"/>
  <c r="AP139" i="1"/>
  <c r="AO137" i="1"/>
  <c r="AP136" i="1"/>
  <c r="AP37" i="1"/>
  <c r="AO38" i="1"/>
  <c r="AP89" i="1"/>
  <c r="AO90" i="1"/>
  <c r="AP117" i="1"/>
  <c r="AO118" i="1"/>
  <c r="P219" i="1"/>
  <c r="Q219" i="1" s="1"/>
  <c r="R219" i="1" s="1"/>
  <c r="P221" i="1"/>
  <c r="P222" i="1" s="1"/>
  <c r="P217" i="1"/>
  <c r="P218" i="1" s="1"/>
  <c r="P227" i="1"/>
  <c r="Q227" i="1" s="1"/>
  <c r="R227" i="1" s="1"/>
  <c r="O204" i="1"/>
  <c r="P223" i="1"/>
  <c r="Q223" i="1" s="1"/>
  <c r="R223" i="1" s="1"/>
  <c r="P225" i="1"/>
  <c r="P226" i="1" s="1"/>
  <c r="P229" i="1"/>
  <c r="Q229" i="1" s="1"/>
  <c r="R229" i="1" s="1"/>
  <c r="P205" i="1"/>
  <c r="Q205" i="1" s="1"/>
  <c r="O214" i="1"/>
  <c r="O232" i="1"/>
  <c r="P215" i="1"/>
  <c r="Q215" i="1" s="1"/>
  <c r="R215" i="1" s="1"/>
  <c r="O236" i="1"/>
  <c r="P150" i="1"/>
  <c r="Q150" i="1" s="1"/>
  <c r="R150" i="1" s="1"/>
  <c r="S150" i="1" s="1"/>
  <c r="T150" i="1" s="1"/>
  <c r="O208" i="1"/>
  <c r="O210" i="1"/>
  <c r="O212" i="1"/>
  <c r="AP125" i="1"/>
  <c r="AO126" i="1"/>
  <c r="AO58" i="1"/>
  <c r="AP57" i="1"/>
  <c r="AP70" i="1"/>
  <c r="AQ69" i="1"/>
  <c r="AP73" i="1"/>
  <c r="AO74" i="1"/>
  <c r="AP65" i="1"/>
  <c r="AO66" i="1"/>
  <c r="AO10" i="1"/>
  <c r="AP9" i="1"/>
  <c r="AO22" i="1"/>
  <c r="AP21" i="1"/>
  <c r="AO122" i="1"/>
  <c r="AP121" i="1"/>
  <c r="AO50" i="1"/>
  <c r="AP49" i="1"/>
  <c r="AP13" i="1"/>
  <c r="AO14" i="1"/>
  <c r="AQ133" i="1"/>
  <c r="AQ134" i="1" s="1"/>
  <c r="AQ130" i="1"/>
  <c r="AQ131" i="1" s="1"/>
  <c r="AQ53" i="1"/>
  <c r="AP54" i="1"/>
  <c r="AO98" i="1"/>
  <c r="AP97" i="1"/>
  <c r="AP45" i="1"/>
  <c r="AO46" i="1"/>
  <c r="AO34" i="1"/>
  <c r="AP33" i="1"/>
  <c r="AP113" i="1"/>
  <c r="AO114" i="1"/>
  <c r="AP105" i="1"/>
  <c r="AO106" i="1"/>
  <c r="AO42" i="1"/>
  <c r="AP41" i="1"/>
  <c r="AP85" i="1"/>
  <c r="AO86" i="1"/>
  <c r="AP93" i="1"/>
  <c r="AO94" i="1"/>
  <c r="AP77" i="1"/>
  <c r="AO78" i="1"/>
  <c r="AO102" i="1"/>
  <c r="AP101" i="1"/>
  <c r="AP25" i="1"/>
  <c r="AO26" i="1"/>
  <c r="AO62" i="1"/>
  <c r="AP61" i="1"/>
  <c r="AO18" i="1"/>
  <c r="AP17" i="1"/>
  <c r="AO82" i="1"/>
  <c r="AP81" i="1"/>
  <c r="AQ29" i="1"/>
  <c r="AP30" i="1"/>
  <c r="AO110" i="1"/>
  <c r="AP109" i="1"/>
  <c r="P125" i="1"/>
  <c r="P126" i="1" s="1"/>
  <c r="O126" i="1"/>
  <c r="P121" i="1"/>
  <c r="P122" i="1" s="1"/>
  <c r="O122" i="1"/>
  <c r="P105" i="1"/>
  <c r="P106" i="1" s="1"/>
  <c r="O106" i="1"/>
  <c r="P93" i="1"/>
  <c r="O94" i="1"/>
  <c r="P89" i="1"/>
  <c r="O90" i="1"/>
  <c r="P85" i="1"/>
  <c r="O86" i="1"/>
  <c r="P73" i="1"/>
  <c r="P74" i="1" s="1"/>
  <c r="O74" i="1"/>
  <c r="P53" i="1"/>
  <c r="P54" i="1" s="1"/>
  <c r="O54" i="1"/>
  <c r="P49" i="1"/>
  <c r="O50" i="1"/>
  <c r="P45" i="1"/>
  <c r="O46" i="1"/>
  <c r="P41" i="1"/>
  <c r="O42" i="1"/>
  <c r="M49" i="1"/>
  <c r="N52" i="1" s="1"/>
  <c r="M89" i="1"/>
  <c r="N92" i="1" s="1"/>
  <c r="P97" i="1"/>
  <c r="P109" i="1"/>
  <c r="P110" i="1" s="1"/>
  <c r="P117" i="1"/>
  <c r="P118" i="1" s="1"/>
  <c r="P101" i="1"/>
  <c r="P113" i="1"/>
  <c r="P114" i="1" s="1"/>
  <c r="P77" i="1"/>
  <c r="P78" i="1" s="1"/>
  <c r="P69" i="1"/>
  <c r="P70" i="1" s="1"/>
  <c r="P65" i="1"/>
  <c r="P66" i="1" s="1"/>
  <c r="P81" i="1"/>
  <c r="P61" i="1"/>
  <c r="P62" i="1" s="1"/>
  <c r="P57" i="1"/>
  <c r="P58" i="1" s="1"/>
  <c r="N51" i="1"/>
  <c r="M117" i="1"/>
  <c r="N120" i="1" s="1"/>
  <c r="M97" i="1"/>
  <c r="N100" i="1" s="1"/>
  <c r="M53" i="1"/>
  <c r="N56" i="1" s="1"/>
  <c r="M125" i="1"/>
  <c r="N128" i="1" s="1"/>
  <c r="M121" i="1"/>
  <c r="N124" i="1" s="1"/>
  <c r="N119" i="1"/>
  <c r="M113" i="1"/>
  <c r="N116" i="1" s="1"/>
  <c r="M109" i="1"/>
  <c r="N112" i="1" s="1"/>
  <c r="M105" i="1"/>
  <c r="N108" i="1" s="1"/>
  <c r="M101" i="1"/>
  <c r="N104" i="1" s="1"/>
  <c r="N99" i="1"/>
  <c r="M93" i="1"/>
  <c r="N96" i="1" s="1"/>
  <c r="N91" i="1"/>
  <c r="M85" i="1"/>
  <c r="N88" i="1" s="1"/>
  <c r="M81" i="1"/>
  <c r="N84" i="1" s="1"/>
  <c r="M77" i="1"/>
  <c r="N80" i="1" s="1"/>
  <c r="M73" i="1"/>
  <c r="N76" i="1" s="1"/>
  <c r="M69" i="1"/>
  <c r="N72" i="1" s="1"/>
  <c r="M65" i="1"/>
  <c r="N68" i="1" s="1"/>
  <c r="M61" i="1"/>
  <c r="N64" i="1" s="1"/>
  <c r="M57" i="1"/>
  <c r="N60" i="1" s="1"/>
  <c r="N55" i="1"/>
  <c r="M45" i="1"/>
  <c r="N48" i="1" s="1"/>
  <c r="M41" i="1"/>
  <c r="N44" i="1" s="1"/>
  <c r="O220" i="1"/>
  <c r="O228" i="1"/>
  <c r="P235" i="1"/>
  <c r="P233" i="1"/>
  <c r="O234" i="1"/>
  <c r="P231" i="1"/>
  <c r="O230" i="1"/>
  <c r="O226" i="1"/>
  <c r="O224" i="1"/>
  <c r="O222" i="1"/>
  <c r="O218" i="1"/>
  <c r="O216" i="1"/>
  <c r="P213" i="1"/>
  <c r="Q213" i="1" s="1"/>
  <c r="R213" i="1" s="1"/>
  <c r="P211" i="1"/>
  <c r="P209" i="1"/>
  <c r="Q209" i="1" s="1"/>
  <c r="R209" i="1" s="1"/>
  <c r="P207" i="1"/>
  <c r="O206" i="1"/>
  <c r="P203" i="1"/>
  <c r="P149" i="1"/>
  <c r="Q149" i="1" s="1"/>
  <c r="R149" i="1" s="1"/>
  <c r="S149" i="1" s="1"/>
  <c r="T149" i="1" s="1"/>
  <c r="O255" i="1"/>
  <c r="P255" i="1"/>
  <c r="Q255" i="1"/>
  <c r="R255" i="1"/>
  <c r="O254" i="1"/>
  <c r="P254" i="1"/>
  <c r="Q254" i="1"/>
  <c r="R254" i="1"/>
  <c r="N254" i="1"/>
  <c r="O249" i="1"/>
  <c r="P249" i="1"/>
  <c r="Q249" i="1"/>
  <c r="R249" i="1"/>
  <c r="N249" i="1"/>
  <c r="P224" i="1" l="1"/>
  <c r="Q225" i="1"/>
  <c r="R225" i="1" s="1"/>
  <c r="S225" i="1" s="1"/>
  <c r="P228" i="1"/>
  <c r="Q228" i="1"/>
  <c r="Q217" i="1"/>
  <c r="R217" i="1" s="1"/>
  <c r="R218" i="1" s="1"/>
  <c r="Q220" i="1"/>
  <c r="P220" i="1"/>
  <c r="Q221" i="1"/>
  <c r="R221" i="1" s="1"/>
  <c r="R222" i="1" s="1"/>
  <c r="AP151" i="1"/>
  <c r="AO152" i="1"/>
  <c r="AP140" i="1"/>
  <c r="AQ139" i="1"/>
  <c r="AQ140" i="1" s="1"/>
  <c r="AP137" i="1"/>
  <c r="AQ136" i="1"/>
  <c r="AQ137" i="1" s="1"/>
  <c r="AQ37" i="1"/>
  <c r="AP38" i="1"/>
  <c r="AP90" i="1"/>
  <c r="AQ89" i="1"/>
  <c r="AP118" i="1"/>
  <c r="AQ117" i="1"/>
  <c r="U149" i="1"/>
  <c r="F80" i="4" s="1"/>
  <c r="R224" i="1"/>
  <c r="S223" i="1"/>
  <c r="R228" i="1"/>
  <c r="S227" i="1"/>
  <c r="AR131" i="1"/>
  <c r="U150" i="1"/>
  <c r="F81" i="4" s="1"/>
  <c r="R230" i="1"/>
  <c r="S229" i="1"/>
  <c r="S215" i="1"/>
  <c r="R216" i="1"/>
  <c r="U254" i="1"/>
  <c r="P206" i="1"/>
  <c r="Q230" i="1"/>
  <c r="R220" i="1"/>
  <c r="S219" i="1"/>
  <c r="U255" i="1"/>
  <c r="R226" i="1"/>
  <c r="P230" i="1"/>
  <c r="R214" i="1"/>
  <c r="S213" i="1"/>
  <c r="S209" i="1"/>
  <c r="R210" i="1"/>
  <c r="U249" i="1"/>
  <c r="P216" i="1"/>
  <c r="AP46" i="1"/>
  <c r="AQ45" i="1"/>
  <c r="AQ25" i="1"/>
  <c r="AP26" i="1"/>
  <c r="AQ73" i="1"/>
  <c r="AP74" i="1"/>
  <c r="AP122" i="1"/>
  <c r="AQ121" i="1"/>
  <c r="AP102" i="1"/>
  <c r="AQ101" i="1"/>
  <c r="AQ54" i="1"/>
  <c r="AP82" i="1"/>
  <c r="AQ81" i="1"/>
  <c r="AQ65" i="1"/>
  <c r="AP66" i="1"/>
  <c r="AQ30" i="1"/>
  <c r="AP78" i="1"/>
  <c r="AQ77" i="1"/>
  <c r="AQ113" i="1"/>
  <c r="AP114" i="1"/>
  <c r="AP34" i="1"/>
  <c r="AQ33" i="1"/>
  <c r="AQ93" i="1"/>
  <c r="AP94" i="1"/>
  <c r="AR134" i="1"/>
  <c r="AP86" i="1"/>
  <c r="AQ85" i="1"/>
  <c r="AP126" i="1"/>
  <c r="AQ125" i="1"/>
  <c r="AP110" i="1"/>
  <c r="AQ109" i="1"/>
  <c r="AP22" i="1"/>
  <c r="AQ21" i="1"/>
  <c r="AP42" i="1"/>
  <c r="AQ41" i="1"/>
  <c r="AP98" i="1"/>
  <c r="AQ97" i="1"/>
  <c r="AP50" i="1"/>
  <c r="AQ49" i="1"/>
  <c r="AQ105" i="1"/>
  <c r="AP106" i="1"/>
  <c r="AQ70" i="1"/>
  <c r="AP18" i="1"/>
  <c r="AQ17" i="1"/>
  <c r="AP58" i="1"/>
  <c r="AQ57" i="1"/>
  <c r="AP62" i="1"/>
  <c r="AQ61" i="1"/>
  <c r="AP10" i="1"/>
  <c r="AQ9" i="1"/>
  <c r="AQ13" i="1"/>
  <c r="AP14" i="1"/>
  <c r="Q125" i="1"/>
  <c r="Q126" i="1" s="1"/>
  <c r="Q73" i="1"/>
  <c r="Q74" i="1" s="1"/>
  <c r="Q105" i="1"/>
  <c r="Q106" i="1" s="1"/>
  <c r="Q121" i="1"/>
  <c r="Q122" i="1" s="1"/>
  <c r="Q53" i="1"/>
  <c r="Q54" i="1" s="1"/>
  <c r="Q101" i="1"/>
  <c r="P102" i="1"/>
  <c r="Q97" i="1"/>
  <c r="P98" i="1"/>
  <c r="Q93" i="1"/>
  <c r="P94" i="1"/>
  <c r="Q89" i="1"/>
  <c r="P90" i="1"/>
  <c r="Q85" i="1"/>
  <c r="P86" i="1"/>
  <c r="Q81" i="1"/>
  <c r="P82" i="1"/>
  <c r="Q49" i="1"/>
  <c r="P50" i="1"/>
  <c r="Q45" i="1"/>
  <c r="P46" i="1"/>
  <c r="Q41" i="1"/>
  <c r="P42" i="1"/>
  <c r="Q117" i="1"/>
  <c r="Q109" i="1"/>
  <c r="Q110" i="1" s="1"/>
  <c r="Q113" i="1"/>
  <c r="Q114" i="1" s="1"/>
  <c r="Q61" i="1"/>
  <c r="Q62" i="1" s="1"/>
  <c r="Q57" i="1"/>
  <c r="Q58" i="1" s="1"/>
  <c r="Q65" i="1"/>
  <c r="Q66" i="1" s="1"/>
  <c r="Q69" i="1"/>
  <c r="Q70" i="1" s="1"/>
  <c r="Q77" i="1"/>
  <c r="Q78" i="1" s="1"/>
  <c r="P214" i="1"/>
  <c r="P210" i="1"/>
  <c r="Q210" i="1"/>
  <c r="Q235" i="1"/>
  <c r="R235" i="1" s="1"/>
  <c r="P236" i="1"/>
  <c r="P234" i="1"/>
  <c r="Q233" i="1"/>
  <c r="R233" i="1" s="1"/>
  <c r="Q231" i="1"/>
  <c r="P232" i="1"/>
  <c r="Q226" i="1"/>
  <c r="Q224" i="1"/>
  <c r="Q216" i="1"/>
  <c r="Q214" i="1"/>
  <c r="P212" i="1"/>
  <c r="Q211" i="1"/>
  <c r="Q207" i="1"/>
  <c r="P208" i="1"/>
  <c r="R205" i="1"/>
  <c r="S205" i="1" s="1"/>
  <c r="Q206" i="1"/>
  <c r="P204" i="1"/>
  <c r="Q203" i="1"/>
  <c r="N37" i="1"/>
  <c r="O37" i="1" s="1"/>
  <c r="O38" i="1" s="1"/>
  <c r="N33" i="1"/>
  <c r="O33" i="1" s="1"/>
  <c r="O34" i="1" s="1"/>
  <c r="N29" i="1"/>
  <c r="O29" i="1" s="1"/>
  <c r="O30" i="1" s="1"/>
  <c r="N25" i="1"/>
  <c r="O25" i="1" s="1"/>
  <c r="O26" i="1" s="1"/>
  <c r="N21" i="1"/>
  <c r="O21" i="1" s="1"/>
  <c r="O22" i="1" s="1"/>
  <c r="N139" i="1"/>
  <c r="O139" i="1" s="1"/>
  <c r="O140" i="1" s="1"/>
  <c r="L139" i="1"/>
  <c r="L136" i="1"/>
  <c r="L133" i="1"/>
  <c r="N136" i="1"/>
  <c r="O136" i="1" s="1"/>
  <c r="O137" i="1" s="1"/>
  <c r="N133" i="1"/>
  <c r="O133" i="1" s="1"/>
  <c r="P133" i="1" s="1"/>
  <c r="N130" i="1"/>
  <c r="O130" i="1" s="1"/>
  <c r="P130" i="1" s="1"/>
  <c r="K133" i="1"/>
  <c r="N134" i="1" s="1"/>
  <c r="K136" i="1"/>
  <c r="N137" i="1" s="1"/>
  <c r="K139" i="1"/>
  <c r="N140" i="1" s="1"/>
  <c r="G133" i="1"/>
  <c r="G136" i="1"/>
  <c r="G139" i="1"/>
  <c r="L130" i="1"/>
  <c r="K21" i="1"/>
  <c r="N23" i="1" s="1"/>
  <c r="K130" i="1"/>
  <c r="F130" i="1"/>
  <c r="G130" i="1" s="1"/>
  <c r="K13" i="1"/>
  <c r="G37" i="1"/>
  <c r="N38" i="1" s="1"/>
  <c r="G33" i="1"/>
  <c r="N34" i="1" s="1"/>
  <c r="G29" i="1"/>
  <c r="N30" i="1" s="1"/>
  <c r="G25" i="1"/>
  <c r="N26" i="1" s="1"/>
  <c r="G21" i="1"/>
  <c r="N22" i="1" s="1"/>
  <c r="S217" i="1" l="1"/>
  <c r="S218" i="1" s="1"/>
  <c r="Q218" i="1"/>
  <c r="Q222" i="1"/>
  <c r="S221" i="1"/>
  <c r="AR140" i="1"/>
  <c r="AQ151" i="1"/>
  <c r="AQ152" i="1" s="1"/>
  <c r="AP152" i="1"/>
  <c r="AR137" i="1"/>
  <c r="AQ38" i="1"/>
  <c r="AQ90" i="1"/>
  <c r="AQ118" i="1"/>
  <c r="T223" i="1"/>
  <c r="S224" i="1"/>
  <c r="T229" i="1"/>
  <c r="T230" i="1" s="1"/>
  <c r="S230" i="1"/>
  <c r="T221" i="1"/>
  <c r="T222" i="1" s="1"/>
  <c r="S222" i="1"/>
  <c r="T205" i="1"/>
  <c r="S206" i="1"/>
  <c r="R211" i="1"/>
  <c r="R231" i="1"/>
  <c r="S233" i="1"/>
  <c r="R234" i="1"/>
  <c r="T225" i="1"/>
  <c r="T226" i="1" s="1"/>
  <c r="S226" i="1"/>
  <c r="U226" i="1" s="1"/>
  <c r="S210" i="1"/>
  <c r="T209" i="1"/>
  <c r="T210" i="1" s="1"/>
  <c r="T227" i="1"/>
  <c r="T228" i="1" s="1"/>
  <c r="S228" i="1"/>
  <c r="U228" i="1" s="1"/>
  <c r="S235" i="1"/>
  <c r="R236" i="1"/>
  <c r="T219" i="1"/>
  <c r="T220" i="1" s="1"/>
  <c r="S220" i="1"/>
  <c r="T213" i="1"/>
  <c r="T214" i="1" s="1"/>
  <c r="S214" i="1"/>
  <c r="T215" i="1"/>
  <c r="T216" i="1" s="1"/>
  <c r="S216" i="1"/>
  <c r="AQ86" i="1"/>
  <c r="AQ102" i="1"/>
  <c r="AQ98" i="1"/>
  <c r="AQ58" i="1"/>
  <c r="AQ122" i="1"/>
  <c r="AQ42" i="1"/>
  <c r="AQ78" i="1"/>
  <c r="AQ22" i="1"/>
  <c r="AQ18" i="1"/>
  <c r="AQ82" i="1"/>
  <c r="AQ26" i="1"/>
  <c r="AQ114" i="1"/>
  <c r="AQ66" i="1"/>
  <c r="AQ74" i="1"/>
  <c r="AQ94" i="1"/>
  <c r="AQ34" i="1"/>
  <c r="AQ46" i="1"/>
  <c r="AQ50" i="1"/>
  <c r="AQ14" i="1"/>
  <c r="AQ10" i="1"/>
  <c r="AQ126" i="1"/>
  <c r="AQ106" i="1"/>
  <c r="AQ62" i="1"/>
  <c r="AQ110" i="1"/>
  <c r="R125" i="1"/>
  <c r="R73" i="1"/>
  <c r="R53" i="1"/>
  <c r="R121" i="1"/>
  <c r="R105" i="1"/>
  <c r="R117" i="1"/>
  <c r="Q118" i="1"/>
  <c r="R101" i="1"/>
  <c r="Q102" i="1"/>
  <c r="R97" i="1"/>
  <c r="Q98" i="1"/>
  <c r="R93" i="1"/>
  <c r="Q94" i="1"/>
  <c r="R89" i="1"/>
  <c r="Q90" i="1"/>
  <c r="R85" i="1"/>
  <c r="Q86" i="1"/>
  <c r="R81" i="1"/>
  <c r="Q82" i="1"/>
  <c r="R49" i="1"/>
  <c r="Q50" i="1"/>
  <c r="R45" i="1"/>
  <c r="Q46" i="1"/>
  <c r="R41" i="1"/>
  <c r="Q42" i="1"/>
  <c r="R109" i="1"/>
  <c r="R113" i="1"/>
  <c r="P37" i="1"/>
  <c r="R77" i="1"/>
  <c r="R69" i="1"/>
  <c r="P21" i="1"/>
  <c r="P25" i="1"/>
  <c r="P29" i="1"/>
  <c r="P33" i="1"/>
  <c r="R65" i="1"/>
  <c r="R57" i="1"/>
  <c r="R61" i="1"/>
  <c r="Q236" i="1"/>
  <c r="Q234" i="1"/>
  <c r="Q232" i="1"/>
  <c r="Q212" i="1"/>
  <c r="Q208" i="1"/>
  <c r="R207" i="1"/>
  <c r="R206" i="1"/>
  <c r="Q204" i="1"/>
  <c r="R203" i="1"/>
  <c r="M130" i="1"/>
  <c r="N132" i="1" s="1"/>
  <c r="N131" i="1"/>
  <c r="Q133" i="1"/>
  <c r="P134" i="1"/>
  <c r="O134" i="1"/>
  <c r="Q130" i="1"/>
  <c r="R130" i="1" s="1"/>
  <c r="P131" i="1"/>
  <c r="O131" i="1"/>
  <c r="P136" i="1"/>
  <c r="P139" i="1"/>
  <c r="M139" i="1"/>
  <c r="N141" i="1" s="1"/>
  <c r="M136" i="1"/>
  <c r="N138" i="1" s="1"/>
  <c r="M133" i="1"/>
  <c r="N135" i="1" s="1"/>
  <c r="AR151" i="1" l="1"/>
  <c r="U227" i="1"/>
  <c r="U214" i="1"/>
  <c r="T217" i="1"/>
  <c r="U213" i="1"/>
  <c r="U222" i="1"/>
  <c r="U219" i="1"/>
  <c r="U230" i="1"/>
  <c r="U221" i="1"/>
  <c r="U216" i="1"/>
  <c r="AR152" i="1"/>
  <c r="U210" i="1"/>
  <c r="U209" i="1"/>
  <c r="U229" i="1"/>
  <c r="R114" i="1"/>
  <c r="S113" i="1"/>
  <c r="U220" i="1"/>
  <c r="U225" i="1"/>
  <c r="T233" i="1"/>
  <c r="S234" i="1"/>
  <c r="U215" i="1"/>
  <c r="R62" i="1"/>
  <c r="S61" i="1"/>
  <c r="R106" i="1"/>
  <c r="S105" i="1"/>
  <c r="R90" i="1"/>
  <c r="S89" i="1"/>
  <c r="T224" i="1"/>
  <c r="U224" i="1" s="1"/>
  <c r="U223" i="1"/>
  <c r="R122" i="1"/>
  <c r="S121" i="1"/>
  <c r="R74" i="1"/>
  <c r="S73" i="1"/>
  <c r="T206" i="1"/>
  <c r="U206" i="1" s="1"/>
  <c r="U205" i="1"/>
  <c r="R58" i="1"/>
  <c r="S57" i="1"/>
  <c r="R94" i="1"/>
  <c r="S93" i="1"/>
  <c r="R70" i="1"/>
  <c r="S69" i="1"/>
  <c r="S211" i="1"/>
  <c r="R212" i="1"/>
  <c r="R66" i="1"/>
  <c r="S65" i="1"/>
  <c r="R204" i="1"/>
  <c r="S203" i="1"/>
  <c r="R118" i="1"/>
  <c r="S117" i="1"/>
  <c r="R208" i="1"/>
  <c r="S207" i="1"/>
  <c r="R86" i="1"/>
  <c r="S85" i="1"/>
  <c r="S231" i="1"/>
  <c r="R232" i="1"/>
  <c r="R54" i="1"/>
  <c r="S53" i="1"/>
  <c r="T235" i="1"/>
  <c r="S236" i="1"/>
  <c r="R46" i="1"/>
  <c r="S45" i="1"/>
  <c r="R126" i="1"/>
  <c r="S125" i="1"/>
  <c r="R50" i="1"/>
  <c r="S49" i="1"/>
  <c r="T218" i="1"/>
  <c r="U218" i="1" s="1"/>
  <c r="U217" i="1"/>
  <c r="R98" i="1"/>
  <c r="S97" i="1"/>
  <c r="R78" i="1"/>
  <c r="S77" i="1"/>
  <c r="R102" i="1"/>
  <c r="S101" i="1"/>
  <c r="R110" i="1"/>
  <c r="S109" i="1"/>
  <c r="R42" i="1"/>
  <c r="S41" i="1"/>
  <c r="R82" i="1"/>
  <c r="S81" i="1"/>
  <c r="R131" i="1"/>
  <c r="S130" i="1"/>
  <c r="Q37" i="1"/>
  <c r="P38" i="1"/>
  <c r="Q33" i="1"/>
  <c r="P34" i="1"/>
  <c r="Q29" i="1"/>
  <c r="P30" i="1"/>
  <c r="Q25" i="1"/>
  <c r="P26" i="1"/>
  <c r="Q21" i="1"/>
  <c r="P22" i="1"/>
  <c r="Q131" i="1"/>
  <c r="R133" i="1"/>
  <c r="Q134" i="1"/>
  <c r="Q139" i="1"/>
  <c r="P140" i="1"/>
  <c r="Q136" i="1"/>
  <c r="P137" i="1"/>
  <c r="T125" i="1" l="1"/>
  <c r="S126" i="1"/>
  <c r="S127" i="1"/>
  <c r="S128" i="1" s="1"/>
  <c r="S70" i="1"/>
  <c r="T69" i="1"/>
  <c r="S71" i="1"/>
  <c r="S72" i="1" s="1"/>
  <c r="T89" i="1"/>
  <c r="S91" i="1"/>
  <c r="S92" i="1" s="1"/>
  <c r="S90" i="1"/>
  <c r="T41" i="1"/>
  <c r="S43" i="1"/>
  <c r="S44" i="1" s="1"/>
  <c r="S42" i="1"/>
  <c r="T109" i="1"/>
  <c r="S110" i="1"/>
  <c r="S111" i="1"/>
  <c r="S112" i="1" s="1"/>
  <c r="T81" i="1"/>
  <c r="S83" i="1"/>
  <c r="S84" i="1" s="1"/>
  <c r="S82" i="1"/>
  <c r="S114" i="1"/>
  <c r="T113" i="1"/>
  <c r="S115" i="1"/>
  <c r="S116" i="1" s="1"/>
  <c r="S212" i="1"/>
  <c r="T211" i="1"/>
  <c r="T212" i="1" s="1"/>
  <c r="T236" i="1"/>
  <c r="U236" i="1" s="1"/>
  <c r="U235" i="1"/>
  <c r="T93" i="1"/>
  <c r="S94" i="1"/>
  <c r="S95" i="1"/>
  <c r="S96" i="1" s="1"/>
  <c r="T231" i="1"/>
  <c r="T232" i="1" s="1"/>
  <c r="S232" i="1"/>
  <c r="T77" i="1"/>
  <c r="S78" i="1"/>
  <c r="S79" i="1"/>
  <c r="S80" i="1" s="1"/>
  <c r="T73" i="1"/>
  <c r="S75" i="1"/>
  <c r="S76" i="1" s="1"/>
  <c r="S74" i="1"/>
  <c r="T97" i="1"/>
  <c r="S99" i="1"/>
  <c r="S100" i="1" s="1"/>
  <c r="S98" i="1"/>
  <c r="S123" i="1"/>
  <c r="S124" i="1" s="1"/>
  <c r="S122" i="1"/>
  <c r="T121" i="1"/>
  <c r="S204" i="1"/>
  <c r="T203" i="1"/>
  <c r="T105" i="1"/>
  <c r="S107" i="1"/>
  <c r="S108" i="1" s="1"/>
  <c r="S106" i="1"/>
  <c r="S62" i="1"/>
  <c r="T61" i="1"/>
  <c r="S63" i="1"/>
  <c r="S64" i="1" s="1"/>
  <c r="T53" i="1"/>
  <c r="S55" i="1"/>
  <c r="S56" i="1" s="1"/>
  <c r="S54" i="1"/>
  <c r="T85" i="1"/>
  <c r="S87" i="1"/>
  <c r="S88" i="1" s="1"/>
  <c r="S86" i="1"/>
  <c r="T207" i="1"/>
  <c r="S208" i="1"/>
  <c r="T49" i="1"/>
  <c r="S51" i="1"/>
  <c r="S52" i="1" s="1"/>
  <c r="S50" i="1"/>
  <c r="S67" i="1"/>
  <c r="S68" i="1" s="1"/>
  <c r="S66" i="1"/>
  <c r="T65" i="1"/>
  <c r="T45" i="1"/>
  <c r="S47" i="1"/>
  <c r="S48" i="1" s="1"/>
  <c r="S46" i="1"/>
  <c r="T234" i="1"/>
  <c r="U234" i="1" s="1"/>
  <c r="U233" i="1"/>
  <c r="R134" i="1"/>
  <c r="S133" i="1"/>
  <c r="S59" i="1"/>
  <c r="S60" i="1" s="1"/>
  <c r="S58" i="1"/>
  <c r="T57" i="1"/>
  <c r="T101" i="1"/>
  <c r="S102" i="1"/>
  <c r="S103" i="1"/>
  <c r="S104" i="1" s="1"/>
  <c r="T117" i="1"/>
  <c r="S118" i="1"/>
  <c r="S119" i="1"/>
  <c r="S120" i="1" s="1"/>
  <c r="T130" i="1"/>
  <c r="T131" i="1" s="1"/>
  <c r="S131" i="1"/>
  <c r="R37" i="1"/>
  <c r="Q38" i="1"/>
  <c r="R33" i="1"/>
  <c r="Q34" i="1"/>
  <c r="R29" i="1"/>
  <c r="Q30" i="1"/>
  <c r="R25" i="1"/>
  <c r="Q26" i="1"/>
  <c r="R21" i="1"/>
  <c r="Q22" i="1"/>
  <c r="R139" i="1"/>
  <c r="Q140" i="1"/>
  <c r="R136" i="1"/>
  <c r="Q137" i="1"/>
  <c r="U212" i="1" l="1"/>
  <c r="U231" i="1"/>
  <c r="U211" i="1"/>
  <c r="T204" i="1"/>
  <c r="U204" i="1" s="1"/>
  <c r="U203" i="1"/>
  <c r="U232" i="1"/>
  <c r="T62" i="1"/>
  <c r="T63" i="1"/>
  <c r="T64" i="1" s="1"/>
  <c r="T83" i="1"/>
  <c r="T84" i="1" s="1"/>
  <c r="T82" i="1"/>
  <c r="R34" i="1"/>
  <c r="S33" i="1"/>
  <c r="T47" i="1"/>
  <c r="T48" i="1" s="1"/>
  <c r="T46" i="1"/>
  <c r="T71" i="1"/>
  <c r="T72" i="1" s="1"/>
  <c r="T70" i="1"/>
  <c r="T123" i="1"/>
  <c r="T124" i="1" s="1"/>
  <c r="T122" i="1"/>
  <c r="T106" i="1"/>
  <c r="T107" i="1"/>
  <c r="T108" i="1" s="1"/>
  <c r="R30" i="1"/>
  <c r="S29" i="1"/>
  <c r="T79" i="1"/>
  <c r="T80" i="1" s="1"/>
  <c r="T78" i="1"/>
  <c r="R38" i="1"/>
  <c r="S37" i="1"/>
  <c r="T43" i="1"/>
  <c r="T44" i="1" s="1"/>
  <c r="T42" i="1"/>
  <c r="T50" i="1"/>
  <c r="T51" i="1"/>
  <c r="T52" i="1" s="1"/>
  <c r="T90" i="1"/>
  <c r="T91" i="1"/>
  <c r="T92" i="1" s="1"/>
  <c r="R140" i="1"/>
  <c r="S139" i="1"/>
  <c r="T115" i="1"/>
  <c r="T116" i="1" s="1"/>
  <c r="T114" i="1"/>
  <c r="T127" i="1"/>
  <c r="T128" i="1" s="1"/>
  <c r="T126" i="1"/>
  <c r="T110" i="1"/>
  <c r="T111" i="1"/>
  <c r="T112" i="1" s="1"/>
  <c r="T208" i="1"/>
  <c r="U208" i="1" s="1"/>
  <c r="U207" i="1"/>
  <c r="T59" i="1"/>
  <c r="T60" i="1" s="1"/>
  <c r="T58" i="1"/>
  <c r="T87" i="1"/>
  <c r="T88" i="1" s="1"/>
  <c r="T86" i="1"/>
  <c r="T74" i="1"/>
  <c r="T75" i="1"/>
  <c r="T76" i="1" s="1"/>
  <c r="T66" i="1"/>
  <c r="T67" i="1"/>
  <c r="T68" i="1" s="1"/>
  <c r="T95" i="1"/>
  <c r="T96" i="1" s="1"/>
  <c r="T94" i="1"/>
  <c r="T119" i="1"/>
  <c r="T120" i="1" s="1"/>
  <c r="T118" i="1"/>
  <c r="T103" i="1"/>
  <c r="T104" i="1" s="1"/>
  <c r="T102" i="1"/>
  <c r="T98" i="1"/>
  <c r="T99" i="1"/>
  <c r="T100" i="1" s="1"/>
  <c r="R22" i="1"/>
  <c r="S21" i="1"/>
  <c r="R26" i="1"/>
  <c r="S25" i="1"/>
  <c r="T133" i="1"/>
  <c r="T134" i="1" s="1"/>
  <c r="T135" i="1" s="1"/>
  <c r="S134" i="1"/>
  <c r="S135" i="1" s="1"/>
  <c r="T55" i="1"/>
  <c r="T56" i="1" s="1"/>
  <c r="T54" i="1"/>
  <c r="R137" i="1"/>
  <c r="S136" i="1"/>
  <c r="S132" i="1"/>
  <c r="T132" i="1"/>
  <c r="U131" i="1"/>
  <c r="F38" i="4" s="1"/>
  <c r="O201" i="1"/>
  <c r="O199" i="1"/>
  <c r="O197" i="1"/>
  <c r="O190" i="1"/>
  <c r="O189" i="1"/>
  <c r="P189" i="1" s="1"/>
  <c r="Q189" i="1" s="1"/>
  <c r="R189" i="1" s="1"/>
  <c r="S189" i="1" s="1"/>
  <c r="O187" i="1"/>
  <c r="O186" i="1"/>
  <c r="O185" i="1"/>
  <c r="O184" i="1"/>
  <c r="O183" i="1"/>
  <c r="O182" i="1"/>
  <c r="O180" i="1"/>
  <c r="O179" i="1"/>
  <c r="O177" i="1"/>
  <c r="O175" i="1"/>
  <c r="O174" i="1"/>
  <c r="O173" i="1"/>
  <c r="O172" i="1"/>
  <c r="O171" i="1"/>
  <c r="O170" i="1"/>
  <c r="O169" i="1"/>
  <c r="O168" i="1"/>
  <c r="O167" i="1"/>
  <c r="O163" i="1"/>
  <c r="O162" i="1"/>
  <c r="O161" i="1"/>
  <c r="O160" i="1"/>
  <c r="O156" i="1"/>
  <c r="O155" i="1"/>
  <c r="O148" i="1"/>
  <c r="O147" i="1"/>
  <c r="P185" i="1" l="1"/>
  <c r="Q185" i="1" s="1"/>
  <c r="R185" i="1" s="1"/>
  <c r="S185" i="1" s="1"/>
  <c r="T185" i="1" s="1"/>
  <c r="S140" i="1"/>
  <c r="S141" i="1" s="1"/>
  <c r="T139" i="1"/>
  <c r="T140" i="1" s="1"/>
  <c r="T189" i="1"/>
  <c r="P168" i="1"/>
  <c r="Q168" i="1" s="1"/>
  <c r="R168" i="1" s="1"/>
  <c r="S168" i="1" s="1"/>
  <c r="T168" i="1" s="1"/>
  <c r="U168" i="1" s="1"/>
  <c r="F57" i="4" s="1"/>
  <c r="S30" i="1"/>
  <c r="T29" i="1"/>
  <c r="S31" i="1"/>
  <c r="P180" i="1"/>
  <c r="Q180" i="1" s="1"/>
  <c r="R180" i="1" s="1"/>
  <c r="S180" i="1" s="1"/>
  <c r="T180" i="1" s="1"/>
  <c r="S26" i="1"/>
  <c r="S27" i="1"/>
  <c r="T25" i="1"/>
  <c r="P184" i="1"/>
  <c r="Q184" i="1" s="1"/>
  <c r="R184" i="1" s="1"/>
  <c r="S184" i="1" s="1"/>
  <c r="T184" i="1" s="1"/>
  <c r="U184" i="1" s="1"/>
  <c r="F91" i="4" s="1"/>
  <c r="P187" i="1"/>
  <c r="Q187" i="1" s="1"/>
  <c r="R187" i="1" s="1"/>
  <c r="S187" i="1" s="1"/>
  <c r="T187" i="1" s="1"/>
  <c r="P190" i="1"/>
  <c r="Q190" i="1" s="1"/>
  <c r="R190" i="1" s="1"/>
  <c r="S190" i="1" s="1"/>
  <c r="T190" i="1" s="1"/>
  <c r="U190" i="1" s="1"/>
  <c r="F96" i="4" s="1"/>
  <c r="P169" i="1"/>
  <c r="Q169" i="1" s="1"/>
  <c r="R169" i="1" s="1"/>
  <c r="S169" i="1" s="1"/>
  <c r="T169" i="1" s="1"/>
  <c r="P172" i="1"/>
  <c r="Q172" i="1" s="1"/>
  <c r="R172" i="1" s="1"/>
  <c r="S172" i="1" s="1"/>
  <c r="T172" i="1" s="1"/>
  <c r="P179" i="1"/>
  <c r="Q179" i="1" s="1"/>
  <c r="R179" i="1" s="1"/>
  <c r="S179" i="1" s="1"/>
  <c r="P182" i="1"/>
  <c r="Q182" i="1" s="1"/>
  <c r="R182" i="1" s="1"/>
  <c r="S182" i="1" s="1"/>
  <c r="P148" i="1"/>
  <c r="Q148" i="1" s="1"/>
  <c r="R148" i="1" s="1"/>
  <c r="S148" i="1" s="1"/>
  <c r="T148" i="1" s="1"/>
  <c r="P155" i="1"/>
  <c r="Q155" i="1" s="1"/>
  <c r="R155" i="1" s="1"/>
  <c r="S155" i="1" s="1"/>
  <c r="T21" i="1"/>
  <c r="S22" i="1"/>
  <c r="S23" i="1"/>
  <c r="P156" i="1"/>
  <c r="Q156" i="1" s="1"/>
  <c r="R156" i="1" s="1"/>
  <c r="S156" i="1" s="1"/>
  <c r="T156" i="1" s="1"/>
  <c r="P170" i="1"/>
  <c r="Q170" i="1" s="1"/>
  <c r="R170" i="1" s="1"/>
  <c r="S170" i="1" s="1"/>
  <c r="T170" i="1" s="1"/>
  <c r="U170" i="1" s="1"/>
  <c r="F59" i="4" s="1"/>
  <c r="P171" i="1"/>
  <c r="Q171" i="1" s="1"/>
  <c r="R171" i="1" s="1"/>
  <c r="S171" i="1" s="1"/>
  <c r="T171" i="1" s="1"/>
  <c r="U171" i="1" s="1"/>
  <c r="F60" i="4" s="1"/>
  <c r="P173" i="1"/>
  <c r="Q173" i="1" s="1"/>
  <c r="R173" i="1" s="1"/>
  <c r="S173" i="1" s="1"/>
  <c r="T173" i="1" s="1"/>
  <c r="P174" i="1"/>
  <c r="Q174" i="1" s="1"/>
  <c r="R174" i="1" s="1"/>
  <c r="S174" i="1" s="1"/>
  <c r="T174" i="1" s="1"/>
  <c r="P175" i="1"/>
  <c r="Q175" i="1" s="1"/>
  <c r="R175" i="1" s="1"/>
  <c r="S175" i="1" s="1"/>
  <c r="T175" i="1" s="1"/>
  <c r="T37" i="1"/>
  <c r="S39" i="1"/>
  <c r="S38" i="1"/>
  <c r="P183" i="1"/>
  <c r="Q183" i="1" s="1"/>
  <c r="R183" i="1" s="1"/>
  <c r="S183" i="1" s="1"/>
  <c r="T183" i="1" s="1"/>
  <c r="P186" i="1"/>
  <c r="Q186" i="1" s="1"/>
  <c r="R186" i="1" s="1"/>
  <c r="S186" i="1" s="1"/>
  <c r="T186" i="1" s="1"/>
  <c r="P167" i="1"/>
  <c r="Q167" i="1" s="1"/>
  <c r="R167" i="1" s="1"/>
  <c r="S167" i="1" s="1"/>
  <c r="T33" i="1"/>
  <c r="S34" i="1"/>
  <c r="S35" i="1"/>
  <c r="P177" i="1"/>
  <c r="Q177" i="1" s="1"/>
  <c r="R177" i="1" s="1"/>
  <c r="S177" i="1" s="1"/>
  <c r="U134" i="1"/>
  <c r="F39" i="4" s="1"/>
  <c r="P163" i="1"/>
  <c r="Q163" i="1" s="1"/>
  <c r="R163" i="1" s="1"/>
  <c r="S163" i="1" s="1"/>
  <c r="T163" i="1" s="1"/>
  <c r="P162" i="1"/>
  <c r="Q162" i="1" s="1"/>
  <c r="R162" i="1" s="1"/>
  <c r="S162" i="1" s="1"/>
  <c r="T162" i="1" s="1"/>
  <c r="P161" i="1"/>
  <c r="Q161" i="1" s="1"/>
  <c r="R161" i="1" s="1"/>
  <c r="S161" i="1" s="1"/>
  <c r="T161" i="1" s="1"/>
  <c r="P160" i="1"/>
  <c r="Q160" i="1" s="1"/>
  <c r="R160" i="1" s="1"/>
  <c r="S160" i="1" s="1"/>
  <c r="T136" i="1"/>
  <c r="T137" i="1" s="1"/>
  <c r="S137" i="1"/>
  <c r="S138" i="1" s="1"/>
  <c r="P147" i="1"/>
  <c r="O198" i="1"/>
  <c r="P197" i="1"/>
  <c r="O200" i="1"/>
  <c r="P199" i="1"/>
  <c r="P201" i="1"/>
  <c r="O202" i="1"/>
  <c r="K17" i="1"/>
  <c r="G17" i="1"/>
  <c r="N18" i="1" s="1"/>
  <c r="U185" i="1" l="1"/>
  <c r="F92" i="4" s="1"/>
  <c r="U148" i="1"/>
  <c r="F79" i="4" s="1"/>
  <c r="U172" i="1"/>
  <c r="F61" i="4" s="1"/>
  <c r="S191" i="1"/>
  <c r="U169" i="1"/>
  <c r="F58" i="4" s="1"/>
  <c r="U187" i="1"/>
  <c r="F94" i="4" s="1"/>
  <c r="U180" i="1"/>
  <c r="F53" i="4" s="1"/>
  <c r="U174" i="1"/>
  <c r="F63" i="4" s="1"/>
  <c r="T30" i="1"/>
  <c r="T31" i="1"/>
  <c r="U162" i="1"/>
  <c r="F74" i="4" s="1"/>
  <c r="T26" i="1"/>
  <c r="T27" i="1"/>
  <c r="T155" i="1"/>
  <c r="T157" i="1" s="1"/>
  <c r="T248" i="1" s="1"/>
  <c r="S157" i="1"/>
  <c r="S248" i="1" s="1"/>
  <c r="U156" i="1"/>
  <c r="F69" i="4" s="1"/>
  <c r="U186" i="1"/>
  <c r="F93" i="4" s="1"/>
  <c r="T39" i="1"/>
  <c r="T38" i="1"/>
  <c r="U163" i="1"/>
  <c r="F75" i="4" s="1"/>
  <c r="T179" i="1"/>
  <c r="S181" i="1"/>
  <c r="S252" i="1" s="1"/>
  <c r="U175" i="1"/>
  <c r="F64" i="4" s="1"/>
  <c r="U189" i="1"/>
  <c r="F95" i="4" s="1"/>
  <c r="T191" i="1"/>
  <c r="S176" i="1"/>
  <c r="S250" i="1" s="1"/>
  <c r="T167" i="1"/>
  <c r="U183" i="1"/>
  <c r="F90" i="4" s="1"/>
  <c r="T23" i="1"/>
  <c r="T22" i="1"/>
  <c r="T182" i="1"/>
  <c r="S188" i="1"/>
  <c r="S253" i="1" s="1"/>
  <c r="U173" i="1"/>
  <c r="F62" i="4" s="1"/>
  <c r="S178" i="1"/>
  <c r="S251" i="1" s="1"/>
  <c r="T177" i="1"/>
  <c r="T141" i="1"/>
  <c r="U140" i="1"/>
  <c r="F41" i="4" s="1"/>
  <c r="T34" i="1"/>
  <c r="T35" i="1"/>
  <c r="U161" i="1"/>
  <c r="F73" i="4" s="1"/>
  <c r="T160" i="1"/>
  <c r="S164" i="1"/>
  <c r="T138" i="1"/>
  <c r="U137" i="1"/>
  <c r="F40" i="4" s="1"/>
  <c r="O237" i="1"/>
  <c r="Q147" i="1"/>
  <c r="R147" i="1" s="1"/>
  <c r="S147" i="1" s="1"/>
  <c r="Q199" i="1"/>
  <c r="P200" i="1"/>
  <c r="P202" i="1"/>
  <c r="Q201" i="1"/>
  <c r="P198" i="1"/>
  <c r="Q197" i="1"/>
  <c r="N13" i="1"/>
  <c r="O13" i="1" s="1"/>
  <c r="O14" i="1" s="1"/>
  <c r="N9" i="1"/>
  <c r="O10" i="1" l="1"/>
  <c r="O9" i="1"/>
  <c r="T178" i="1"/>
  <c r="T251" i="1" s="1"/>
  <c r="U177" i="1"/>
  <c r="T181" i="1"/>
  <c r="T252" i="1" s="1"/>
  <c r="U179" i="1"/>
  <c r="F52" i="4" s="1"/>
  <c r="T188" i="1"/>
  <c r="T253" i="1" s="1"/>
  <c r="U182" i="1"/>
  <c r="F89" i="4" s="1"/>
  <c r="U155" i="1"/>
  <c r="F68" i="4" s="1"/>
  <c r="T147" i="1"/>
  <c r="U147" i="1" s="1"/>
  <c r="F78" i="4" s="1"/>
  <c r="T176" i="1"/>
  <c r="T250" i="1" s="1"/>
  <c r="U167" i="1"/>
  <c r="F56" i="4" s="1"/>
  <c r="T164" i="1"/>
  <c r="U160" i="1"/>
  <c r="F72" i="4" s="1"/>
  <c r="P13" i="1"/>
  <c r="P9" i="1"/>
  <c r="O151" i="1"/>
  <c r="P237" i="1"/>
  <c r="Q198" i="1"/>
  <c r="R197" i="1"/>
  <c r="R201" i="1"/>
  <c r="Q202" i="1"/>
  <c r="R199" i="1"/>
  <c r="Q200" i="1"/>
  <c r="N176" i="1"/>
  <c r="N250" i="1" s="1"/>
  <c r="G13" i="1"/>
  <c r="N14" i="1" s="1"/>
  <c r="O152" i="1" l="1"/>
  <c r="R202" i="1"/>
  <c r="S201" i="1"/>
  <c r="R200" i="1"/>
  <c r="S199" i="1"/>
  <c r="R198" i="1"/>
  <c r="S197" i="1"/>
  <c r="Q13" i="1"/>
  <c r="P14" i="1"/>
  <c r="P151" i="1"/>
  <c r="P152" i="1" s="1"/>
  <c r="Q9" i="1"/>
  <c r="P10" i="1"/>
  <c r="Q237" i="1"/>
  <c r="J17" i="2"/>
  <c r="K17" i="2"/>
  <c r="L17" i="2"/>
  <c r="M17" i="2"/>
  <c r="I17" i="2"/>
  <c r="J16" i="2"/>
  <c r="K16" i="2"/>
  <c r="L16" i="2"/>
  <c r="M16" i="2"/>
  <c r="I16" i="2"/>
  <c r="J15" i="2"/>
  <c r="K15" i="2"/>
  <c r="L15" i="2"/>
  <c r="M15" i="2"/>
  <c r="I15" i="2"/>
  <c r="R237" i="1" l="1"/>
  <c r="R194" i="1"/>
  <c r="R193" i="1"/>
  <c r="O194" i="1"/>
  <c r="O193" i="1"/>
  <c r="AL67" i="1"/>
  <c r="AL111" i="1"/>
  <c r="AL79" i="1"/>
  <c r="AL115" i="1"/>
  <c r="AL43" i="1"/>
  <c r="AL119" i="1"/>
  <c r="AL59" i="1"/>
  <c r="AL11" i="1"/>
  <c r="AL71" i="1"/>
  <c r="AL123" i="1"/>
  <c r="AL95" i="1"/>
  <c r="AL103" i="1"/>
  <c r="AL104" i="1" s="1"/>
  <c r="AL91" i="1"/>
  <c r="AL75" i="1"/>
  <c r="AL127" i="1"/>
  <c r="AL107" i="1"/>
  <c r="AL51" i="1"/>
  <c r="AL87" i="1"/>
  <c r="AL83" i="1"/>
  <c r="AL47" i="1"/>
  <c r="AL55" i="1"/>
  <c r="AL35" i="1"/>
  <c r="AL31" i="1"/>
  <c r="AL19" i="1"/>
  <c r="AL63" i="1"/>
  <c r="AL15" i="1"/>
  <c r="AL39" i="1"/>
  <c r="AL23" i="1"/>
  <c r="AL99" i="1"/>
  <c r="AL27" i="1"/>
  <c r="AM87" i="1"/>
  <c r="AM88" i="1" s="1"/>
  <c r="AM59" i="1"/>
  <c r="AM60" i="1" s="1"/>
  <c r="AM31" i="1"/>
  <c r="AM32" i="1" s="1"/>
  <c r="AM95" i="1"/>
  <c r="AM96" i="1" s="1"/>
  <c r="AM35" i="1"/>
  <c r="AM36" i="1" s="1"/>
  <c r="AM79" i="1"/>
  <c r="AM80" i="1" s="1"/>
  <c r="AM107" i="1"/>
  <c r="AM108" i="1" s="1"/>
  <c r="AM55" i="1"/>
  <c r="AM56" i="1" s="1"/>
  <c r="AM115" i="1"/>
  <c r="AM116" i="1" s="1"/>
  <c r="AM75" i="1"/>
  <c r="AM76" i="1" s="1"/>
  <c r="AM11" i="1"/>
  <c r="AM91" i="1"/>
  <c r="AM92" i="1" s="1"/>
  <c r="AM51" i="1"/>
  <c r="AM52" i="1" s="1"/>
  <c r="AN31" i="1"/>
  <c r="AN32" i="1" s="1"/>
  <c r="AM15" i="1"/>
  <c r="AM16" i="1" s="1"/>
  <c r="AM103" i="1"/>
  <c r="AM104" i="1" s="1"/>
  <c r="AM119" i="1"/>
  <c r="AM120" i="1" s="1"/>
  <c r="AM111" i="1"/>
  <c r="AM112" i="1" s="1"/>
  <c r="AM127" i="1"/>
  <c r="AM128" i="1" s="1"/>
  <c r="AM43" i="1"/>
  <c r="AM44" i="1" s="1"/>
  <c r="AM27" i="1"/>
  <c r="AM28" i="1" s="1"/>
  <c r="AM123" i="1"/>
  <c r="AM124" i="1" s="1"/>
  <c r="AN55" i="1"/>
  <c r="AN56" i="1" s="1"/>
  <c r="AM39" i="1"/>
  <c r="AM40" i="1" s="1"/>
  <c r="AM67" i="1"/>
  <c r="AM68" i="1" s="1"/>
  <c r="AM71" i="1"/>
  <c r="AM72" i="1" s="1"/>
  <c r="AM83" i="1"/>
  <c r="AM84" i="1" s="1"/>
  <c r="AM47" i="1"/>
  <c r="AM48" i="1" s="1"/>
  <c r="AM63" i="1"/>
  <c r="AM64" i="1" s="1"/>
  <c r="AM99" i="1"/>
  <c r="AM100" i="1" s="1"/>
  <c r="AM19" i="1"/>
  <c r="AM20" i="1" s="1"/>
  <c r="AM23" i="1"/>
  <c r="AM24" i="1" s="1"/>
  <c r="AN15" i="1"/>
  <c r="AN16" i="1" s="1"/>
  <c r="AN91" i="1"/>
  <c r="AN92" i="1" s="1"/>
  <c r="AN127" i="1"/>
  <c r="AN128" i="1" s="1"/>
  <c r="AN83" i="1"/>
  <c r="AN84" i="1" s="1"/>
  <c r="AN51" i="1"/>
  <c r="AN52" i="1" s="1"/>
  <c r="AN99" i="1"/>
  <c r="AN100" i="1" s="1"/>
  <c r="AN107" i="1"/>
  <c r="AN108" i="1" s="1"/>
  <c r="AO71" i="1"/>
  <c r="AO72" i="1" s="1"/>
  <c r="AN27" i="1"/>
  <c r="AN28" i="1" s="1"/>
  <c r="AO31" i="1"/>
  <c r="AO32" i="1" s="1"/>
  <c r="AN19" i="1"/>
  <c r="AN20" i="1" s="1"/>
  <c r="AN115" i="1"/>
  <c r="AN116" i="1" s="1"/>
  <c r="AN67" i="1"/>
  <c r="AN68" i="1" s="1"/>
  <c r="AN119" i="1"/>
  <c r="AN120" i="1" s="1"/>
  <c r="AN11" i="1"/>
  <c r="AN87" i="1"/>
  <c r="AN88" i="1" s="1"/>
  <c r="AN111" i="1"/>
  <c r="AN112" i="1" s="1"/>
  <c r="AN103" i="1"/>
  <c r="AN104" i="1" s="1"/>
  <c r="AN43" i="1"/>
  <c r="AN44" i="1" s="1"/>
  <c r="AN35" i="1"/>
  <c r="AN36" i="1" s="1"/>
  <c r="AN39" i="1"/>
  <c r="AN40" i="1" s="1"/>
  <c r="AN75" i="1"/>
  <c r="AN76" i="1" s="1"/>
  <c r="AN123" i="1"/>
  <c r="AN124" i="1" s="1"/>
  <c r="AN59" i="1"/>
  <c r="AN60" i="1" s="1"/>
  <c r="AN79" i="1"/>
  <c r="AN80" i="1" s="1"/>
  <c r="AN23" i="1"/>
  <c r="AN24" i="1" s="1"/>
  <c r="AN71" i="1"/>
  <c r="AN72" i="1" s="1"/>
  <c r="AN47" i="1"/>
  <c r="AN48" i="1" s="1"/>
  <c r="AN63" i="1"/>
  <c r="AN64" i="1" s="1"/>
  <c r="AO55" i="1"/>
  <c r="AO56" i="1" s="1"/>
  <c r="AN95" i="1"/>
  <c r="AN96" i="1" s="1"/>
  <c r="AP55" i="1"/>
  <c r="AP56" i="1" s="1"/>
  <c r="AP71" i="1"/>
  <c r="AP72" i="1" s="1"/>
  <c r="AO91" i="1"/>
  <c r="AO92" i="1" s="1"/>
  <c r="AO35" i="1"/>
  <c r="AO36" i="1" s="1"/>
  <c r="AO27" i="1"/>
  <c r="AO28" i="1" s="1"/>
  <c r="AO67" i="1"/>
  <c r="AO68" i="1" s="1"/>
  <c r="AO79" i="1"/>
  <c r="AO80" i="1" s="1"/>
  <c r="AO39" i="1"/>
  <c r="AO40" i="1" s="1"/>
  <c r="AO127" i="1"/>
  <c r="AO128" i="1" s="1"/>
  <c r="AO87" i="1"/>
  <c r="AO88" i="1" s="1"/>
  <c r="AO111" i="1"/>
  <c r="AO112" i="1" s="1"/>
  <c r="AO75" i="1"/>
  <c r="AO76" i="1" s="1"/>
  <c r="AO59" i="1"/>
  <c r="AO60" i="1" s="1"/>
  <c r="AO19" i="1"/>
  <c r="AO20" i="1" s="1"/>
  <c r="AO83" i="1"/>
  <c r="AO84" i="1" s="1"/>
  <c r="AO51" i="1"/>
  <c r="AO52" i="1" s="1"/>
  <c r="AO95" i="1"/>
  <c r="AO96" i="1" s="1"/>
  <c r="AO115" i="1"/>
  <c r="AO116" i="1" s="1"/>
  <c r="AO11" i="1"/>
  <c r="AO23" i="1"/>
  <c r="AO24" i="1" s="1"/>
  <c r="AO119" i="1"/>
  <c r="AO120" i="1" s="1"/>
  <c r="AO63" i="1"/>
  <c r="AO64" i="1" s="1"/>
  <c r="AO107" i="1"/>
  <c r="AO108" i="1" s="1"/>
  <c r="AO47" i="1"/>
  <c r="AO48" i="1" s="1"/>
  <c r="AO15" i="1"/>
  <c r="AO16" i="1" s="1"/>
  <c r="AP31" i="1"/>
  <c r="AP32" i="1" s="1"/>
  <c r="AO43" i="1"/>
  <c r="AO44" i="1" s="1"/>
  <c r="AO99" i="1"/>
  <c r="AO100" i="1" s="1"/>
  <c r="AO123" i="1"/>
  <c r="AO124" i="1" s="1"/>
  <c r="AO103" i="1"/>
  <c r="AO104" i="1" s="1"/>
  <c r="AP63" i="1"/>
  <c r="AP64" i="1" s="1"/>
  <c r="AP59" i="1"/>
  <c r="AP60" i="1" s="1"/>
  <c r="AP43" i="1"/>
  <c r="AP44" i="1" s="1"/>
  <c r="AP75" i="1"/>
  <c r="AP76" i="1" s="1"/>
  <c r="AP91" i="1"/>
  <c r="AP92" i="1" s="1"/>
  <c r="AP23" i="1"/>
  <c r="AP24" i="1" s="1"/>
  <c r="AP27" i="1"/>
  <c r="AP28" i="1" s="1"/>
  <c r="AP95" i="1"/>
  <c r="AP96" i="1" s="1"/>
  <c r="AP39" i="1"/>
  <c r="AP40" i="1" s="1"/>
  <c r="AP123" i="1"/>
  <c r="AP124" i="1" s="1"/>
  <c r="AP127" i="1"/>
  <c r="AP128" i="1" s="1"/>
  <c r="AQ55" i="1"/>
  <c r="AQ56" i="1" s="1"/>
  <c r="AP47" i="1"/>
  <c r="AP48" i="1" s="1"/>
  <c r="AP15" i="1"/>
  <c r="AP16" i="1" s="1"/>
  <c r="AQ31" i="1"/>
  <c r="AQ32" i="1" s="1"/>
  <c r="AP83" i="1"/>
  <c r="AP84" i="1" s="1"/>
  <c r="AP67" i="1"/>
  <c r="AP68" i="1" s="1"/>
  <c r="AP51" i="1"/>
  <c r="AP52" i="1" s="1"/>
  <c r="AP35" i="1"/>
  <c r="AP36" i="1" s="1"/>
  <c r="AP103" i="1"/>
  <c r="AP104" i="1" s="1"/>
  <c r="AP111" i="1"/>
  <c r="AP112" i="1" s="1"/>
  <c r="AP115" i="1"/>
  <c r="AP116" i="1" s="1"/>
  <c r="AP87" i="1"/>
  <c r="AP88" i="1" s="1"/>
  <c r="AP99" i="1"/>
  <c r="AP100" i="1" s="1"/>
  <c r="AP19" i="1"/>
  <c r="AP20" i="1" s="1"/>
  <c r="AP107" i="1"/>
  <c r="AP108" i="1" s="1"/>
  <c r="AP119" i="1"/>
  <c r="AP120" i="1" s="1"/>
  <c r="AP79" i="1"/>
  <c r="AP80" i="1" s="1"/>
  <c r="AP11" i="1"/>
  <c r="AQ71" i="1"/>
  <c r="AQ72" i="1" s="1"/>
  <c r="AQ91" i="1"/>
  <c r="AQ92" i="1" s="1"/>
  <c r="AQ99" i="1"/>
  <c r="AQ100" i="1" s="1"/>
  <c r="AQ11" i="1"/>
  <c r="AQ107" i="1"/>
  <c r="AQ108" i="1" s="1"/>
  <c r="AQ23" i="1"/>
  <c r="AQ24" i="1" s="1"/>
  <c r="AQ123" i="1"/>
  <c r="AQ124" i="1" s="1"/>
  <c r="AQ67" i="1"/>
  <c r="AQ68" i="1" s="1"/>
  <c r="AQ59" i="1"/>
  <c r="AQ60" i="1" s="1"/>
  <c r="AQ119" i="1"/>
  <c r="AQ120" i="1" s="1"/>
  <c r="AQ115" i="1"/>
  <c r="AQ116" i="1" s="1"/>
  <c r="AQ47" i="1"/>
  <c r="AQ48" i="1" s="1"/>
  <c r="AQ35" i="1"/>
  <c r="AQ36" i="1" s="1"/>
  <c r="AQ51" i="1"/>
  <c r="AQ52" i="1" s="1"/>
  <c r="AQ83" i="1"/>
  <c r="AQ84" i="1" s="1"/>
  <c r="AQ103" i="1"/>
  <c r="AQ104" i="1" s="1"/>
  <c r="AQ95" i="1"/>
  <c r="AQ96" i="1" s="1"/>
  <c r="AQ27" i="1"/>
  <c r="AQ28" i="1" s="1"/>
  <c r="AQ39" i="1"/>
  <c r="AQ40" i="1" s="1"/>
  <c r="AQ63" i="1"/>
  <c r="AQ64" i="1" s="1"/>
  <c r="AQ19" i="1"/>
  <c r="AQ20" i="1" s="1"/>
  <c r="AQ43" i="1"/>
  <c r="AQ44" i="1" s="1"/>
  <c r="AQ127" i="1"/>
  <c r="AQ128" i="1" s="1"/>
  <c r="AQ79" i="1"/>
  <c r="AQ80" i="1" s="1"/>
  <c r="AQ15" i="1"/>
  <c r="AQ16" i="1" s="1"/>
  <c r="AQ75" i="1"/>
  <c r="AQ76" i="1" s="1"/>
  <c r="AQ87" i="1"/>
  <c r="AQ88" i="1" s="1"/>
  <c r="AQ111" i="1"/>
  <c r="AQ112" i="1" s="1"/>
  <c r="N194" i="1"/>
  <c r="AM194" i="1"/>
  <c r="AN194" i="1"/>
  <c r="AO194" i="1"/>
  <c r="AQ194" i="1"/>
  <c r="AK194" i="1"/>
  <c r="AP194" i="1"/>
  <c r="AL193" i="1"/>
  <c r="AQ193" i="1"/>
  <c r="AL194" i="1"/>
  <c r="AN193" i="1"/>
  <c r="AN196" i="1" s="1"/>
  <c r="AN240" i="1" s="1"/>
  <c r="AO193" i="1"/>
  <c r="AO196" i="1" s="1"/>
  <c r="AO240" i="1" s="1"/>
  <c r="AP193" i="1"/>
  <c r="AP196" i="1" s="1"/>
  <c r="AP240" i="1" s="1"/>
  <c r="AM193" i="1"/>
  <c r="AM196" i="1" s="1"/>
  <c r="AM240" i="1" s="1"/>
  <c r="AK193" i="1"/>
  <c r="N193" i="1"/>
  <c r="Q194" i="1"/>
  <c r="Q193" i="1"/>
  <c r="P194" i="1"/>
  <c r="P193" i="1"/>
  <c r="AL132" i="1"/>
  <c r="AL138" i="1"/>
  <c r="AL141" i="1"/>
  <c r="AM135" i="1"/>
  <c r="AN132" i="1"/>
  <c r="AM132" i="1"/>
  <c r="AL135" i="1"/>
  <c r="AM138" i="1"/>
  <c r="AO135" i="1"/>
  <c r="AM141" i="1"/>
  <c r="AN135" i="1"/>
  <c r="AO132" i="1"/>
  <c r="AP135" i="1"/>
  <c r="AN138" i="1"/>
  <c r="AP132" i="1"/>
  <c r="AN141" i="1"/>
  <c r="AO138" i="1"/>
  <c r="AQ132" i="1"/>
  <c r="AQ135" i="1"/>
  <c r="AO141" i="1"/>
  <c r="AQ141" i="1"/>
  <c r="AP141" i="1"/>
  <c r="AP138" i="1"/>
  <c r="AQ138" i="1"/>
  <c r="U194" i="1"/>
  <c r="T201" i="1"/>
  <c r="S202" i="1"/>
  <c r="T199" i="1"/>
  <c r="S200" i="1"/>
  <c r="S198" i="1"/>
  <c r="T197" i="1"/>
  <c r="Q151" i="1"/>
  <c r="Q152" i="1" s="1"/>
  <c r="R13" i="1"/>
  <c r="Q14" i="1"/>
  <c r="R9" i="1"/>
  <c r="Q10" i="1"/>
  <c r="R95" i="1"/>
  <c r="R96" i="1" s="1"/>
  <c r="R123" i="1"/>
  <c r="R124" i="1" s="1"/>
  <c r="R127" i="1"/>
  <c r="R128" i="1" s="1"/>
  <c r="R107" i="1"/>
  <c r="R108" i="1" s="1"/>
  <c r="R119" i="1"/>
  <c r="R120" i="1" s="1"/>
  <c r="R111" i="1"/>
  <c r="R112" i="1" s="1"/>
  <c r="R115" i="1"/>
  <c r="R116" i="1" s="1"/>
  <c r="R99" i="1"/>
  <c r="R100" i="1" s="1"/>
  <c r="R103" i="1"/>
  <c r="R104" i="1" s="1"/>
  <c r="Q95" i="1"/>
  <c r="Q96" i="1" s="1"/>
  <c r="Q123" i="1"/>
  <c r="Q124" i="1" s="1"/>
  <c r="Q107" i="1"/>
  <c r="Q108" i="1" s="1"/>
  <c r="Q127" i="1"/>
  <c r="Q128" i="1" s="1"/>
  <c r="Q119" i="1"/>
  <c r="Q120" i="1" s="1"/>
  <c r="Q115" i="1"/>
  <c r="Q116" i="1" s="1"/>
  <c r="Q111" i="1"/>
  <c r="Q112" i="1" s="1"/>
  <c r="Q99" i="1"/>
  <c r="Q100" i="1" s="1"/>
  <c r="Q103" i="1"/>
  <c r="Q104" i="1" s="1"/>
  <c r="P123" i="1"/>
  <c r="P124" i="1" s="1"/>
  <c r="P95" i="1"/>
  <c r="P96" i="1" s="1"/>
  <c r="P107" i="1"/>
  <c r="P108" i="1" s="1"/>
  <c r="P127" i="1"/>
  <c r="P128" i="1" s="1"/>
  <c r="P119" i="1"/>
  <c r="P120" i="1" s="1"/>
  <c r="P111" i="1"/>
  <c r="P112" i="1" s="1"/>
  <c r="P115" i="1"/>
  <c r="P116" i="1" s="1"/>
  <c r="P99" i="1"/>
  <c r="P100" i="1" s="1"/>
  <c r="P103" i="1"/>
  <c r="P104" i="1" s="1"/>
  <c r="O111" i="1"/>
  <c r="O115" i="1"/>
  <c r="O123" i="1"/>
  <c r="O119" i="1"/>
  <c r="O103" i="1"/>
  <c r="O107" i="1"/>
  <c r="O95" i="1"/>
  <c r="O99" i="1"/>
  <c r="O127" i="1"/>
  <c r="P75" i="1"/>
  <c r="P76" i="1" s="1"/>
  <c r="P55" i="1"/>
  <c r="P56" i="1" s="1"/>
  <c r="P63" i="1"/>
  <c r="P64" i="1" s="1"/>
  <c r="P59" i="1"/>
  <c r="P60" i="1" s="1"/>
  <c r="P67" i="1"/>
  <c r="P68" i="1" s="1"/>
  <c r="P71" i="1"/>
  <c r="P72" i="1" s="1"/>
  <c r="P79" i="1"/>
  <c r="P80" i="1" s="1"/>
  <c r="P91" i="1"/>
  <c r="P92" i="1" s="1"/>
  <c r="P87" i="1"/>
  <c r="P88" i="1" s="1"/>
  <c r="R75" i="1"/>
  <c r="R76" i="1" s="1"/>
  <c r="R55" i="1"/>
  <c r="R56" i="1" s="1"/>
  <c r="R59" i="1"/>
  <c r="R60" i="1" s="1"/>
  <c r="R67" i="1"/>
  <c r="R68" i="1" s="1"/>
  <c r="R71" i="1"/>
  <c r="R72" i="1" s="1"/>
  <c r="R79" i="1"/>
  <c r="R80" i="1" s="1"/>
  <c r="R63" i="1"/>
  <c r="R64" i="1" s="1"/>
  <c r="R87" i="1"/>
  <c r="R88" i="1" s="1"/>
  <c r="R91" i="1"/>
  <c r="R92" i="1" s="1"/>
  <c r="Q55" i="1"/>
  <c r="Q56" i="1" s="1"/>
  <c r="Q75" i="1"/>
  <c r="Q76" i="1" s="1"/>
  <c r="Q63" i="1"/>
  <c r="Q64" i="1" s="1"/>
  <c r="Q79" i="1"/>
  <c r="Q80" i="1" s="1"/>
  <c r="Q71" i="1"/>
  <c r="Q72" i="1" s="1"/>
  <c r="Q67" i="1"/>
  <c r="Q68" i="1" s="1"/>
  <c r="Q59" i="1"/>
  <c r="Q60" i="1" s="1"/>
  <c r="Q91" i="1"/>
  <c r="Q92" i="1" s="1"/>
  <c r="Q87" i="1"/>
  <c r="Q88" i="1" s="1"/>
  <c r="O63" i="1"/>
  <c r="O47" i="1"/>
  <c r="O75" i="1"/>
  <c r="O55" i="1"/>
  <c r="O71" i="1"/>
  <c r="O79" i="1"/>
  <c r="O83" i="1"/>
  <c r="O67" i="1"/>
  <c r="O51" i="1"/>
  <c r="O59" i="1"/>
  <c r="O43" i="1"/>
  <c r="O39" i="1"/>
  <c r="O91" i="1"/>
  <c r="O87" i="1"/>
  <c r="O23" i="1"/>
  <c r="O27" i="1"/>
  <c r="O31" i="1"/>
  <c r="O35" i="1"/>
  <c r="O15" i="1"/>
  <c r="O11" i="1"/>
  <c r="P43" i="1"/>
  <c r="P44" i="1" s="1"/>
  <c r="P47" i="1"/>
  <c r="P48" i="1" s="1"/>
  <c r="Q47" i="1"/>
  <c r="Q48" i="1" s="1"/>
  <c r="Q43" i="1"/>
  <c r="Q44" i="1" s="1"/>
  <c r="R39" i="1"/>
  <c r="R31" i="1"/>
  <c r="R35" i="1"/>
  <c r="R27" i="1"/>
  <c r="R23" i="1"/>
  <c r="Q196" i="1"/>
  <c r="Q39" i="1"/>
  <c r="Q23" i="1"/>
  <c r="Q31" i="1"/>
  <c r="Q35" i="1"/>
  <c r="Q27" i="1"/>
  <c r="P39" i="1"/>
  <c r="P27" i="1"/>
  <c r="P31" i="1"/>
  <c r="P35" i="1"/>
  <c r="P23" i="1"/>
  <c r="O138" i="1"/>
  <c r="O135" i="1"/>
  <c r="O141" i="1"/>
  <c r="O132" i="1"/>
  <c r="Q132" i="1"/>
  <c r="Q135" i="1"/>
  <c r="Q141" i="1"/>
  <c r="Q138" i="1"/>
  <c r="R132" i="1"/>
  <c r="R135" i="1"/>
  <c r="R141" i="1"/>
  <c r="R138" i="1"/>
  <c r="P132" i="1"/>
  <c r="P135" i="1"/>
  <c r="P138" i="1"/>
  <c r="P141" i="1"/>
  <c r="P11" i="1"/>
  <c r="Q15" i="1"/>
  <c r="Q11" i="1"/>
  <c r="P15" i="1"/>
  <c r="R196" i="1"/>
  <c r="P196" i="1" l="1"/>
  <c r="U196" i="1" s="1"/>
  <c r="O196" i="1"/>
  <c r="AQ196" i="1"/>
  <c r="AQ240" i="1" s="1"/>
  <c r="N196" i="1"/>
  <c r="S237" i="1"/>
  <c r="S240" i="1" s="1"/>
  <c r="AL100" i="1"/>
  <c r="AR100" i="1" s="1"/>
  <c r="AR99" i="1"/>
  <c r="AL196" i="1"/>
  <c r="AL240" i="1" s="1"/>
  <c r="AL24" i="1"/>
  <c r="AR24" i="1" s="1"/>
  <c r="AR23" i="1"/>
  <c r="AL12" i="1"/>
  <c r="AR11" i="1"/>
  <c r="AL96" i="1"/>
  <c r="AR96" i="1" s="1"/>
  <c r="AR95" i="1"/>
  <c r="AL72" i="1"/>
  <c r="AR72" i="1" s="1"/>
  <c r="AR71" i="1"/>
  <c r="AR135" i="1"/>
  <c r="AL40" i="1"/>
  <c r="AR40" i="1" s="1"/>
  <c r="AR39" i="1"/>
  <c r="AL60" i="1"/>
  <c r="AR60" i="1" s="1"/>
  <c r="AR59" i="1"/>
  <c r="AL20" i="1"/>
  <c r="AR20" i="1" s="1"/>
  <c r="AR19" i="1"/>
  <c r="AL116" i="1"/>
  <c r="AR116" i="1" s="1"/>
  <c r="AR115" i="1"/>
  <c r="AP12" i="1"/>
  <c r="AP143" i="1" s="1"/>
  <c r="AP246" i="1" s="1"/>
  <c r="AP142" i="1"/>
  <c r="AL32" i="1"/>
  <c r="AR32" i="1" s="1"/>
  <c r="AR31" i="1"/>
  <c r="AL80" i="1"/>
  <c r="AR80" i="1" s="1"/>
  <c r="AR79" i="1"/>
  <c r="AQ12" i="1"/>
  <c r="AQ143" i="1" s="1"/>
  <c r="AQ246" i="1" s="1"/>
  <c r="AQ142" i="1"/>
  <c r="AL36" i="1"/>
  <c r="AR36" i="1" s="1"/>
  <c r="AR35" i="1"/>
  <c r="AL112" i="1"/>
  <c r="AR112" i="1" s="1"/>
  <c r="AR111" i="1"/>
  <c r="AO12" i="1"/>
  <c r="AO143" i="1" s="1"/>
  <c r="AO246" i="1" s="1"/>
  <c r="AO142" i="1"/>
  <c r="AL56" i="1"/>
  <c r="AR56" i="1" s="1"/>
  <c r="AR55" i="1"/>
  <c r="AL68" i="1"/>
  <c r="AR68" i="1" s="1"/>
  <c r="AR67" i="1"/>
  <c r="AL124" i="1"/>
  <c r="AR124" i="1" s="1"/>
  <c r="AR123" i="1"/>
  <c r="AL44" i="1"/>
  <c r="AR44" i="1" s="1"/>
  <c r="AR43" i="1"/>
  <c r="AL48" i="1"/>
  <c r="AR48" i="1" s="1"/>
  <c r="AR47" i="1"/>
  <c r="U193" i="1"/>
  <c r="AL76" i="1"/>
  <c r="AR76" i="1" s="1"/>
  <c r="AR75" i="1"/>
  <c r="AL28" i="1"/>
  <c r="AR28" i="1" s="1"/>
  <c r="AR27" i="1"/>
  <c r="AL120" i="1"/>
  <c r="AR120" i="1" s="1"/>
  <c r="AR119" i="1"/>
  <c r="AR141" i="1"/>
  <c r="AL84" i="1"/>
  <c r="AR84" i="1" s="1"/>
  <c r="AR83" i="1"/>
  <c r="AL108" i="1"/>
  <c r="AR108" i="1" s="1"/>
  <c r="AR107" i="1"/>
  <c r="AL92" i="1"/>
  <c r="AR92" i="1" s="1"/>
  <c r="AR91" i="1"/>
  <c r="AL16" i="1"/>
  <c r="AR16" i="1" s="1"/>
  <c r="AR15" i="1"/>
  <c r="AR138" i="1"/>
  <c r="AM12" i="1"/>
  <c r="AM143" i="1" s="1"/>
  <c r="AM246" i="1" s="1"/>
  <c r="AM142" i="1"/>
  <c r="AR132" i="1"/>
  <c r="AL88" i="1"/>
  <c r="AR88" i="1" s="1"/>
  <c r="AR87" i="1"/>
  <c r="AK196" i="1"/>
  <c r="AR193" i="1"/>
  <c r="AL128" i="1"/>
  <c r="AR128" i="1" s="1"/>
  <c r="AR127" i="1"/>
  <c r="AR194" i="1"/>
  <c r="AL64" i="1"/>
  <c r="AR64" i="1" s="1"/>
  <c r="AR63" i="1"/>
  <c r="U63" i="1"/>
  <c r="F19" i="4" s="1"/>
  <c r="AN12" i="1"/>
  <c r="AN143" i="1" s="1"/>
  <c r="AN246" i="1" s="1"/>
  <c r="AN142" i="1"/>
  <c r="AL52" i="1"/>
  <c r="AR52" i="1" s="1"/>
  <c r="AR51" i="1"/>
  <c r="U99" i="1"/>
  <c r="F28" i="4" s="1"/>
  <c r="U23" i="1"/>
  <c r="F9" i="4" s="1"/>
  <c r="O108" i="1"/>
  <c r="U108" i="1" s="1"/>
  <c r="U107" i="1"/>
  <c r="F30" i="4" s="1"/>
  <c r="R14" i="1"/>
  <c r="S13" i="1"/>
  <c r="O52" i="1"/>
  <c r="U127" i="1"/>
  <c r="F35" i="4" s="1"/>
  <c r="U67" i="1"/>
  <c r="F20" i="4" s="1"/>
  <c r="T202" i="1"/>
  <c r="U202" i="1" s="1"/>
  <c r="U201" i="1"/>
  <c r="O48" i="1"/>
  <c r="U48" i="1" s="1"/>
  <c r="U47" i="1"/>
  <c r="F15" i="4" s="1"/>
  <c r="U91" i="1"/>
  <c r="F26" i="4" s="1"/>
  <c r="O44" i="1"/>
  <c r="U103" i="1"/>
  <c r="F29" i="4" s="1"/>
  <c r="U119" i="1"/>
  <c r="F33" i="4" s="1"/>
  <c r="O84" i="1"/>
  <c r="U123" i="1"/>
  <c r="F34" i="4" s="1"/>
  <c r="U71" i="1"/>
  <c r="F21" i="4" s="1"/>
  <c r="O112" i="1"/>
  <c r="U112" i="1" s="1"/>
  <c r="U111" i="1"/>
  <c r="F31" i="4" s="1"/>
  <c r="O80" i="1"/>
  <c r="U80" i="1" s="1"/>
  <c r="U79" i="1"/>
  <c r="F23" i="4" s="1"/>
  <c r="O116" i="1"/>
  <c r="U116" i="1" s="1"/>
  <c r="U115" i="1"/>
  <c r="F32" i="4" s="1"/>
  <c r="U55" i="1"/>
  <c r="F17" i="4" s="1"/>
  <c r="U87" i="1"/>
  <c r="F25" i="4" s="1"/>
  <c r="U95" i="1"/>
  <c r="F27" i="4" s="1"/>
  <c r="U59" i="1"/>
  <c r="F18" i="4" s="1"/>
  <c r="U141" i="1"/>
  <c r="R15" i="1"/>
  <c r="O76" i="1"/>
  <c r="U76" i="1" s="1"/>
  <c r="U75" i="1"/>
  <c r="F22" i="4" s="1"/>
  <c r="T200" i="1"/>
  <c r="U200" i="1" s="1"/>
  <c r="U199" i="1"/>
  <c r="T198" i="1"/>
  <c r="U197" i="1"/>
  <c r="U135" i="1"/>
  <c r="U138" i="1"/>
  <c r="S9" i="1"/>
  <c r="R10" i="1"/>
  <c r="R11" i="1"/>
  <c r="U132" i="1"/>
  <c r="T9" i="1"/>
  <c r="O104" i="1"/>
  <c r="U104" i="1" s="1"/>
  <c r="O128" i="1"/>
  <c r="U128" i="1" s="1"/>
  <c r="O120" i="1"/>
  <c r="U120" i="1" s="1"/>
  <c r="O96" i="1"/>
  <c r="U96" i="1" s="1"/>
  <c r="O124" i="1"/>
  <c r="U124" i="1" s="1"/>
  <c r="O100" i="1"/>
  <c r="U100" i="1" s="1"/>
  <c r="O92" i="1"/>
  <c r="U92" i="1" s="1"/>
  <c r="O60" i="1"/>
  <c r="U60" i="1" s="1"/>
  <c r="O56" i="1"/>
  <c r="U56" i="1" s="1"/>
  <c r="O72" i="1"/>
  <c r="U72" i="1" s="1"/>
  <c r="O68" i="1"/>
  <c r="U68" i="1" s="1"/>
  <c r="O64" i="1"/>
  <c r="U64" i="1" s="1"/>
  <c r="O88" i="1"/>
  <c r="U88" i="1" s="1"/>
  <c r="R47" i="1"/>
  <c r="R48" i="1" s="1"/>
  <c r="R43" i="1"/>
  <c r="R44" i="1" s="1"/>
  <c r="R151" i="1"/>
  <c r="F86" i="4" l="1"/>
  <c r="F85" i="4"/>
  <c r="S151" i="1"/>
  <c r="T151" i="1" s="1"/>
  <c r="AO245" i="1"/>
  <c r="AO257" i="1" s="1"/>
  <c r="AO258" i="1" s="1"/>
  <c r="AO144" i="1"/>
  <c r="AO244" i="1" s="1"/>
  <c r="AN245" i="1"/>
  <c r="AN257" i="1" s="1"/>
  <c r="AN258" i="1" s="1"/>
  <c r="AN144" i="1"/>
  <c r="AN244" i="1" s="1"/>
  <c r="AK240" i="1"/>
  <c r="AR196" i="1"/>
  <c r="AM245" i="1"/>
  <c r="AM257" i="1" s="1"/>
  <c r="AM258" i="1" s="1"/>
  <c r="AM144" i="1"/>
  <c r="AM244" i="1" s="1"/>
  <c r="AP245" i="1"/>
  <c r="AP257" i="1" s="1"/>
  <c r="AP258" i="1" s="1"/>
  <c r="AP144" i="1"/>
  <c r="AP244" i="1" s="1"/>
  <c r="AR12" i="1"/>
  <c r="AQ245" i="1"/>
  <c r="AQ257" i="1" s="1"/>
  <c r="AQ258" i="1" s="1"/>
  <c r="AQ144" i="1"/>
  <c r="AQ244" i="1" s="1"/>
  <c r="U44" i="1"/>
  <c r="T237" i="1"/>
  <c r="T240" i="1" s="1"/>
  <c r="S14" i="1"/>
  <c r="S15" i="1"/>
  <c r="T13" i="1"/>
  <c r="U43" i="1"/>
  <c r="F14" i="4" s="1"/>
  <c r="T10" i="1"/>
  <c r="T11" i="1"/>
  <c r="S11" i="1"/>
  <c r="S10" i="1"/>
  <c r="R152" i="1"/>
  <c r="N262" i="1"/>
  <c r="O262" i="1" s="1"/>
  <c r="P262" i="1" s="1"/>
  <c r="Q262" i="1" s="1"/>
  <c r="R262" i="1" s="1"/>
  <c r="S262" i="1" s="1"/>
  <c r="S152" i="1" l="1"/>
  <c r="AM243" i="1"/>
  <c r="AM259" i="1"/>
  <c r="AQ243" i="1"/>
  <c r="AQ259" i="1"/>
  <c r="AP259" i="1"/>
  <c r="AP243" i="1"/>
  <c r="AK244" i="1"/>
  <c r="AR240" i="1"/>
  <c r="AN259" i="1"/>
  <c r="AN243" i="1"/>
  <c r="AO243" i="1"/>
  <c r="AO259" i="1"/>
  <c r="T262" i="1"/>
  <c r="T15" i="1"/>
  <c r="T14" i="1"/>
  <c r="T152" i="1"/>
  <c r="U151" i="1"/>
  <c r="F82" i="4" s="1"/>
  <c r="K37" i="1"/>
  <c r="N39" i="1" s="1"/>
  <c r="U39" i="1" s="1"/>
  <c r="F13" i="4" s="1"/>
  <c r="K33" i="1"/>
  <c r="N35" i="1" s="1"/>
  <c r="U35" i="1" s="1"/>
  <c r="F12" i="4" s="1"/>
  <c r="K29" i="1"/>
  <c r="N31" i="1" s="1"/>
  <c r="U31" i="1" s="1"/>
  <c r="F11" i="4" s="1"/>
  <c r="K25" i="1"/>
  <c r="N27" i="1" s="1"/>
  <c r="U27" i="1" s="1"/>
  <c r="F10" i="4" s="1"/>
  <c r="K9" i="1"/>
  <c r="N19" i="1"/>
  <c r="N15" i="1"/>
  <c r="U152" i="1" l="1"/>
  <c r="F83" i="4" s="1"/>
  <c r="AK243" i="1"/>
  <c r="AK259" i="1"/>
  <c r="U15" i="1"/>
  <c r="F7" i="4" s="1"/>
  <c r="N17" i="1"/>
  <c r="O17" i="1" s="1"/>
  <c r="O18" i="1" s="1"/>
  <c r="O19" i="1" l="1"/>
  <c r="P17" i="1"/>
  <c r="N11" i="1"/>
  <c r="U11" i="1" s="1"/>
  <c r="F6" i="4" s="1"/>
  <c r="L37" i="1"/>
  <c r="L33" i="1"/>
  <c r="L29" i="1"/>
  <c r="L25" i="1"/>
  <c r="L21" i="1"/>
  <c r="L17" i="1"/>
  <c r="L13" i="1"/>
  <c r="L9" i="1"/>
  <c r="O12" i="1" l="1"/>
  <c r="T12" i="1"/>
  <c r="S12" i="1"/>
  <c r="O24" i="1"/>
  <c r="S24" i="1"/>
  <c r="T24" i="1"/>
  <c r="O16" i="1"/>
  <c r="S16" i="1"/>
  <c r="T16" i="1"/>
  <c r="O28" i="1"/>
  <c r="S28" i="1"/>
  <c r="T28" i="1"/>
  <c r="O32" i="1"/>
  <c r="S32" i="1"/>
  <c r="T32" i="1"/>
  <c r="O36" i="1"/>
  <c r="S36" i="1"/>
  <c r="T36" i="1"/>
  <c r="O40" i="1"/>
  <c r="S40" i="1"/>
  <c r="T40" i="1"/>
  <c r="O142" i="1"/>
  <c r="O245" i="1" s="1"/>
  <c r="N142" i="1"/>
  <c r="Q17" i="1"/>
  <c r="P18" i="1"/>
  <c r="O20" i="1"/>
  <c r="P51" i="1"/>
  <c r="M21" i="1"/>
  <c r="N24" i="1" s="1"/>
  <c r="Q24" i="1"/>
  <c r="P24" i="1"/>
  <c r="R24" i="1"/>
  <c r="M25" i="1"/>
  <c r="N28" i="1" s="1"/>
  <c r="P28" i="1"/>
  <c r="R28" i="1"/>
  <c r="Q28" i="1"/>
  <c r="M29" i="1"/>
  <c r="N32" i="1" s="1"/>
  <c r="Q32" i="1"/>
  <c r="R32" i="1"/>
  <c r="P32" i="1"/>
  <c r="M37" i="1"/>
  <c r="N40" i="1" s="1"/>
  <c r="Q40" i="1"/>
  <c r="R40" i="1"/>
  <c r="P40" i="1"/>
  <c r="M33" i="1"/>
  <c r="N36" i="1" s="1"/>
  <c r="P36" i="1"/>
  <c r="R36" i="1"/>
  <c r="Q36" i="1"/>
  <c r="P12" i="1"/>
  <c r="R12" i="1"/>
  <c r="Q12" i="1"/>
  <c r="P19" i="1"/>
  <c r="Q16" i="1"/>
  <c r="R16" i="1"/>
  <c r="P16" i="1"/>
  <c r="M9" i="1"/>
  <c r="N12" i="1" s="1"/>
  <c r="M17" i="1"/>
  <c r="N20" i="1" s="1"/>
  <c r="M13" i="1"/>
  <c r="N16" i="1" s="1"/>
  <c r="O247" i="1"/>
  <c r="P247" i="1"/>
  <c r="Q247" i="1"/>
  <c r="R247" i="1"/>
  <c r="N247" i="1"/>
  <c r="O157" i="1"/>
  <c r="P157" i="1"/>
  <c r="P248" i="1" s="1"/>
  <c r="Q157" i="1"/>
  <c r="Q248" i="1" s="1"/>
  <c r="R157" i="1"/>
  <c r="R248" i="1" s="1"/>
  <c r="N157" i="1"/>
  <c r="O164" i="1"/>
  <c r="P164" i="1"/>
  <c r="Q164" i="1"/>
  <c r="R164" i="1"/>
  <c r="N164" i="1"/>
  <c r="O191" i="1"/>
  <c r="P191" i="1"/>
  <c r="Q191" i="1"/>
  <c r="R191" i="1"/>
  <c r="N191" i="1"/>
  <c r="O188" i="1"/>
  <c r="P188" i="1"/>
  <c r="P253" i="1" s="1"/>
  <c r="Q188" i="1"/>
  <c r="Q253" i="1" s="1"/>
  <c r="R188" i="1"/>
  <c r="R253" i="1" s="1"/>
  <c r="N188" i="1"/>
  <c r="N253" i="1" s="1"/>
  <c r="O181" i="1"/>
  <c r="P181" i="1"/>
  <c r="P252" i="1" s="1"/>
  <c r="Q181" i="1"/>
  <c r="Q252" i="1" s="1"/>
  <c r="R181" i="1"/>
  <c r="R252" i="1" s="1"/>
  <c r="N181" i="1"/>
  <c r="N252" i="1" s="1"/>
  <c r="O178" i="1"/>
  <c r="P178" i="1"/>
  <c r="P251" i="1" s="1"/>
  <c r="Q178" i="1"/>
  <c r="Q251" i="1" s="1"/>
  <c r="R178" i="1"/>
  <c r="R251" i="1" s="1"/>
  <c r="N178" i="1"/>
  <c r="N251" i="1" s="1"/>
  <c r="O176" i="1"/>
  <c r="P176" i="1"/>
  <c r="P250" i="1" s="1"/>
  <c r="Q176" i="1"/>
  <c r="Q250" i="1" s="1"/>
  <c r="R176" i="1"/>
  <c r="N198" i="1"/>
  <c r="C5" i="1"/>
  <c r="N238" i="1" l="1"/>
  <c r="N256" i="1" s="1"/>
  <c r="O238" i="1"/>
  <c r="O256" i="1" s="1"/>
  <c r="P238" i="1"/>
  <c r="P256" i="1" s="1"/>
  <c r="Q238" i="1"/>
  <c r="Q256" i="1" s="1"/>
  <c r="R238" i="1"/>
  <c r="R256" i="1" s="1"/>
  <c r="S238" i="1"/>
  <c r="S256" i="1" s="1"/>
  <c r="T238" i="1"/>
  <c r="T256" i="1" s="1"/>
  <c r="U40" i="1"/>
  <c r="U28" i="1"/>
  <c r="U32" i="1"/>
  <c r="U24" i="1"/>
  <c r="U36" i="1"/>
  <c r="U16" i="1"/>
  <c r="O251" i="1"/>
  <c r="U251" i="1" s="1"/>
  <c r="U178" i="1"/>
  <c r="F88" i="4" s="1"/>
  <c r="P52" i="1"/>
  <c r="O252" i="1"/>
  <c r="U252" i="1" s="1"/>
  <c r="U181" i="1"/>
  <c r="O248" i="1"/>
  <c r="U157" i="1"/>
  <c r="O253" i="1"/>
  <c r="U253" i="1" s="1"/>
  <c r="U188" i="1"/>
  <c r="U247" i="1"/>
  <c r="R250" i="1"/>
  <c r="R240" i="1"/>
  <c r="U12" i="1"/>
  <c r="O143" i="1"/>
  <c r="O250" i="1"/>
  <c r="U176" i="1"/>
  <c r="F65" i="4" s="1"/>
  <c r="U191" i="1"/>
  <c r="N237" i="1"/>
  <c r="U198" i="1"/>
  <c r="U164" i="1"/>
  <c r="F76" i="4" s="1"/>
  <c r="N245" i="1"/>
  <c r="N143" i="1"/>
  <c r="N246" i="1" s="1"/>
  <c r="R17" i="1"/>
  <c r="Q18" i="1"/>
  <c r="Q51" i="1"/>
  <c r="Q52" i="1" s="1"/>
  <c r="P83" i="1"/>
  <c r="N248" i="1"/>
  <c r="P20" i="1"/>
  <c r="Q19" i="1"/>
  <c r="Q240" i="1"/>
  <c r="P240" i="1"/>
  <c r="U237" i="1" l="1"/>
  <c r="N239" i="1"/>
  <c r="F54" i="4"/>
  <c r="F70" i="4"/>
  <c r="U248" i="1"/>
  <c r="U250" i="1"/>
  <c r="R18" i="1"/>
  <c r="S17" i="1"/>
  <c r="P84" i="1"/>
  <c r="R239" i="1"/>
  <c r="S239" i="1"/>
  <c r="U238" i="1"/>
  <c r="F50" i="4" s="1"/>
  <c r="T239" i="1"/>
  <c r="N144" i="1"/>
  <c r="R19" i="1"/>
  <c r="R20" i="1" s="1"/>
  <c r="P142" i="1"/>
  <c r="P245" i="1" s="1"/>
  <c r="P143" i="1"/>
  <c r="P246" i="1" s="1"/>
  <c r="Q83" i="1"/>
  <c r="Q84" i="1" s="1"/>
  <c r="O246" i="1"/>
  <c r="O144" i="1"/>
  <c r="N240" i="1"/>
  <c r="N257" i="1"/>
  <c r="Q20" i="1"/>
  <c r="O240" i="1"/>
  <c r="P239" i="1"/>
  <c r="Q239" i="1"/>
  <c r="O239" i="1"/>
  <c r="S18" i="1" l="1"/>
  <c r="S19" i="1"/>
  <c r="T17" i="1"/>
  <c r="O257" i="1"/>
  <c r="U240" i="1"/>
  <c r="F100" i="4" s="1"/>
  <c r="U256" i="1"/>
  <c r="N258" i="1"/>
  <c r="U239" i="1"/>
  <c r="F51" i="4" s="1"/>
  <c r="P144" i="1"/>
  <c r="Q142" i="1"/>
  <c r="Q245" i="1" s="1"/>
  <c r="Q143" i="1"/>
  <c r="Q246" i="1" s="1"/>
  <c r="P257" i="1"/>
  <c r="R51" i="1"/>
  <c r="U51" i="1" s="1"/>
  <c r="F16" i="4" s="1"/>
  <c r="O244" i="1"/>
  <c r="O243" i="1" s="1"/>
  <c r="R83" i="1"/>
  <c r="N244" i="1"/>
  <c r="S20" i="1" l="1"/>
  <c r="S143" i="1" s="1"/>
  <c r="S246" i="1" s="1"/>
  <c r="S142" i="1"/>
  <c r="R84" i="1"/>
  <c r="U84" i="1" s="1"/>
  <c r="U83" i="1"/>
  <c r="F24" i="4" s="1"/>
  <c r="T18" i="1"/>
  <c r="T19" i="1"/>
  <c r="N243" i="1"/>
  <c r="O263" i="1"/>
  <c r="Q144" i="1"/>
  <c r="R52" i="1"/>
  <c r="U52" i="1" s="1"/>
  <c r="R142" i="1"/>
  <c r="R245" i="1" s="1"/>
  <c r="Q257" i="1"/>
  <c r="N259" i="1"/>
  <c r="AK260" i="1" s="1"/>
  <c r="P244" i="1"/>
  <c r="P243" i="1" s="1"/>
  <c r="N263" i="1"/>
  <c r="S245" i="1" l="1"/>
  <c r="S257" i="1" s="1"/>
  <c r="S258" i="1" s="1"/>
  <c r="S144" i="1"/>
  <c r="S244" i="1" s="1"/>
  <c r="T20" i="1"/>
  <c r="T142" i="1"/>
  <c r="U19" i="1"/>
  <c r="R143" i="1"/>
  <c r="R246" i="1" s="1"/>
  <c r="P263" i="1"/>
  <c r="U142" i="1" l="1"/>
  <c r="F42" i="4" s="1"/>
  <c r="F8" i="4"/>
  <c r="S259" i="1"/>
  <c r="AP260" i="1" s="1"/>
  <c r="T245" i="1"/>
  <c r="S243" i="1"/>
  <c r="S263" i="1"/>
  <c r="T143" i="1"/>
  <c r="T246" i="1" s="1"/>
  <c r="U246" i="1" s="1"/>
  <c r="U20" i="1"/>
  <c r="U143" i="1" s="1"/>
  <c r="R257" i="1"/>
  <c r="R144" i="1"/>
  <c r="Q244" i="1"/>
  <c r="F47" i="4" l="1"/>
  <c r="F44" i="4"/>
  <c r="R258" i="1"/>
  <c r="T144" i="1"/>
  <c r="T244" i="1" s="1"/>
  <c r="T257" i="1"/>
  <c r="T258" i="1" s="1"/>
  <c r="U245" i="1"/>
  <c r="R244" i="1"/>
  <c r="Q243" i="1"/>
  <c r="Q263" i="1"/>
  <c r="Q258" i="1"/>
  <c r="Q259" i="1" s="1"/>
  <c r="AN260" i="1" s="1"/>
  <c r="P258" i="1"/>
  <c r="P259" i="1" s="1"/>
  <c r="AM260" i="1" s="1"/>
  <c r="O258" i="1"/>
  <c r="O259" i="1" s="1"/>
  <c r="T259" i="1" l="1"/>
  <c r="AQ260" i="1" s="1"/>
  <c r="T243" i="1"/>
  <c r="T263" i="1"/>
  <c r="U257" i="1"/>
  <c r="U144" i="1"/>
  <c r="F48" i="4" s="1"/>
  <c r="R243" i="1"/>
  <c r="R259" i="1"/>
  <c r="AO260" i="1" s="1"/>
  <c r="U244" i="1"/>
  <c r="U258" i="1"/>
  <c r="R263" i="1"/>
  <c r="AR103" i="1"/>
  <c r="AR142" i="1" s="1"/>
  <c r="AL142" i="1"/>
  <c r="AL245" i="1" s="1"/>
  <c r="AR245" i="1" s="1"/>
  <c r="AR104" i="1"/>
  <c r="AR143" i="1" s="1"/>
  <c r="AL143" i="1"/>
  <c r="AL246" i="1" s="1"/>
  <c r="F99" i="4" l="1"/>
  <c r="F98" i="4"/>
  <c r="U259" i="1"/>
  <c r="F101" i="4" s="1"/>
  <c r="U243" i="1"/>
  <c r="AL257" i="1"/>
  <c r="AR246" i="1"/>
  <c r="AL144" i="1"/>
  <c r="AR144" i="1" l="1"/>
  <c r="AL244" i="1"/>
  <c r="AL258" i="1"/>
  <c r="AR258" i="1" s="1"/>
  <c r="AR257" i="1"/>
  <c r="AL243" i="1" l="1"/>
  <c r="AR243" i="1" s="1"/>
  <c r="AL259" i="1"/>
  <c r="AR244" i="1"/>
  <c r="AR259" i="1" l="1"/>
  <c r="AR260" i="1" s="1"/>
  <c r="AL2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Duncan, Lauren Elizabeth</author>
  </authors>
  <commentList>
    <comment ref="F8" authorId="0" shapeId="0" xr:uid="{BA13B79C-A534-488A-8B94-D46AA23A82FD}">
      <text>
        <r>
          <rPr>
            <sz val="9"/>
            <color indexed="81"/>
            <rFont val="Tahoma"/>
            <family val="2"/>
          </rPr>
          <t>This is the planned amount of effort to be expended during the specified appointment period (academic year vs summer)</t>
        </r>
        <r>
          <rPr>
            <b/>
            <sz val="9"/>
            <color indexed="81"/>
            <rFont val="Tahoma"/>
            <family val="2"/>
          </rPr>
          <t xml:space="preserve">.
</t>
        </r>
        <r>
          <rPr>
            <sz val="9"/>
            <color indexed="81"/>
            <rFont val="Tahoma"/>
            <family val="2"/>
          </rPr>
          <t xml:space="preserve">
12.5% effort = 1 course buyout</t>
        </r>
      </text>
    </comment>
    <comment ref="G8" authorId="0" shapeId="0" xr:uid="{B3A342EA-792E-4362-A3E3-E4F82DC3FB72}">
      <text>
        <r>
          <rPr>
            <sz val="9"/>
            <color indexed="81"/>
            <rFont val="Tahoma"/>
            <family val="2"/>
          </rPr>
          <t>This represents the total time commitment that a personl will spend on the grant (=% effort * length of appointment)</t>
        </r>
      </text>
    </comment>
    <comment ref="M8" authorId="0" shapeId="0" xr:uid="{23E12259-E0F3-41A2-8533-B1902AD3604B}">
      <text>
        <r>
          <rPr>
            <sz val="9"/>
            <color indexed="81"/>
            <rFont val="Tahoma"/>
            <family val="2"/>
          </rPr>
          <t>Fringe Benefits are insurance, retirement contributions, social security, etc. that Appalachian pays on top of personnel salaries.</t>
        </r>
      </text>
    </comment>
    <comment ref="B147" authorId="0" shapeId="0" xr:uid="{07383153-89B5-4A84-ADC5-FEEC2B26B538}">
      <text>
        <r>
          <rPr>
            <sz val="9"/>
            <color indexed="81"/>
            <rFont val="Tahoma"/>
            <family val="2"/>
          </rPr>
          <t>Tangible, nonexpendable, personal property including exempt property charged directly to the grant having a useful life of more than one year and an acquisition cost of $10,000 or more per unit.</t>
        </r>
      </text>
    </comment>
    <comment ref="B155" authorId="0" shapeId="0" xr:uid="{E5DA6912-2A58-46E0-BAD3-71B6F8E4AFD3}">
      <text>
        <r>
          <rPr>
            <sz val="9"/>
            <color indexed="81"/>
            <rFont val="Tahoma"/>
            <family val="2"/>
          </rPr>
          <t>Expenses for transportation and related items incurred by project personnel who are on travel status on business related to the project as allowable by the Sponsor's and/or Appalachian's policies. Travel allowances must be reasonable, in conformance with Appalachian's policies, and limited to the actual travel time required to reach the conference/event location by the most direct route available. Receipts for hotel charges are required. Excess subsistence for meals is not allowed except for out-of-country travel on a prior approval basis.</t>
        </r>
      </text>
    </comment>
    <comment ref="B160" authorId="0" shapeId="0" xr:uid="{DFD66511-E7D4-4B87-B07A-17121AE2E9DA}">
      <text>
        <r>
          <rPr>
            <sz val="9"/>
            <color indexed="81"/>
            <rFont val="Tahoma"/>
            <family val="2"/>
          </rPr>
          <t>Participant/trainee costs are direct costs for items such as stipends or subsistence allowances, travel allowances, and registration fees paid to or on behalf of participants or trainees (but not employees) in connection with meetings, conferences, symposia or training projects. Funds provided for participants/trainees may not be used by grantees for other categories of expense without the specific prior written approval. Participant/trainee allowances may not be paid to trainees who are receiving compensation, either directly or indirectly, from other Federal government sources while participating in the project. Participant costs ARE NOT human subjects for research.</t>
        </r>
      </text>
    </comment>
    <comment ref="B167" authorId="0" shapeId="0" xr:uid="{859D5A39-2E68-47A5-89D8-A9B0B6BD06DF}">
      <text>
        <r>
          <rPr>
            <sz val="9"/>
            <color indexed="81"/>
            <rFont val="Tahoma"/>
            <family val="2"/>
          </rPr>
          <t>Includes: Materials &amp; Supplies (expendable items w/ useful life of less than 1 yr.), Small Equipment (non-expendable items/equipment costing less than $5,000); and Computer/Computer equipment (laptops/desktops/tablets/printers, etc., costing less than $5,000)</t>
        </r>
      </text>
    </comment>
    <comment ref="B177" authorId="0" shapeId="0" xr:uid="{4B71558C-E19A-457A-92E0-F8522ABA2490}">
      <text>
        <r>
          <rPr>
            <sz val="9"/>
            <color indexed="81"/>
            <rFont val="Tahoma"/>
            <family val="2"/>
          </rPr>
          <t>Costs of documenting, preparing, publishing, disseminating, and sharing research findings and supporting material are often allowable charges against the grant.</t>
        </r>
      </text>
    </comment>
    <comment ref="B179" authorId="0" shapeId="0" xr:uid="{73394253-09D7-442A-96ED-8A27682AE076}">
      <text>
        <r>
          <rPr>
            <sz val="9"/>
            <color indexed="81"/>
            <rFont val="Tahoma"/>
            <family val="2"/>
          </rPr>
          <t>An individual who provides professional advice or services for a fee, but normally not as an employee of the engaging party. If the need for such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Appalachian are allowable when reasonable in relation to the services rendered. However, payment for a consultant's services may not exceed the daily equivalent of the then current maximum rate paid to an Executive Schedule Level IV Federal Employee.</t>
        </r>
      </text>
    </comment>
    <comment ref="B182" authorId="0" shapeId="0" xr:uid="{48CB8680-7D71-4E0B-9038-EB934466F9A4}">
      <text>
        <r>
          <rPr>
            <sz val="9"/>
            <color indexed="81"/>
            <rFont val="Tahoma"/>
            <family val="2"/>
          </rPr>
          <t>Payments for human subject research incentives should be listed under Other.  Other items here might include postage, communication costs, software licensing; rental of equipment; subscriptions, memberships; fees for use of labs or other campus services; insurance for shipping equipment; data management/IT support.</t>
        </r>
      </text>
    </comment>
    <comment ref="B189" authorId="0" shapeId="0" xr:uid="{E0788536-C9D3-4BC7-96A4-CD1BB2494602}">
      <text>
        <r>
          <rPr>
            <sz val="9"/>
            <color indexed="81"/>
            <rFont val="Tahoma"/>
            <family val="2"/>
          </rPr>
          <t>This section is for costs that are federally excluded in indirect cost calculations. Standard exclusions include patient care costs, rental of space, and other specific expenditures.</t>
        </r>
      </text>
    </comment>
    <comment ref="B192" authorId="0" shapeId="0" xr:uid="{7DD200DA-F298-4601-B7FA-0D048C3A847F}">
      <text>
        <r>
          <rPr>
            <sz val="9"/>
            <color indexed="81"/>
            <rFont val="Tahoma"/>
            <family val="2"/>
          </rPr>
          <t>This section is for tuition requested in addition to salary. Tuition paid in lieu of salary should be included in the personnel section above.</t>
        </r>
      </text>
    </comment>
    <comment ref="B197" authorId="0" shapeId="0" xr:uid="{E142885B-20E6-4CEE-91E1-54EC6278E102}">
      <text>
        <r>
          <rPr>
            <sz val="9"/>
            <color indexed="81"/>
            <rFont val="Tahoma"/>
            <family val="2"/>
          </rPr>
          <t>Any agreement, other than one involving an employer-employee relationship, entered into by a prime contractor calling for supplies or services required solely for the performance of the prime contract/grant. NOTE: in accordance with Appalachian's indirect cost rate agreement, no indirect costs can be charged to that portion of each subrecipient agreement in excess of $25,000. However, on projects where the negotiated rate is not applied, include the entire amount of your subaward.</t>
        </r>
      </text>
    </comment>
    <comment ref="D258" authorId="0" shapeId="0" xr:uid="{3FC30671-757D-4383-8E3C-FC0E1DC54446}">
      <text>
        <r>
          <rPr>
            <sz val="9"/>
            <color indexed="81"/>
            <rFont val="Tahoma"/>
            <family val="2"/>
          </rPr>
          <t>Indirect costs represent the expenses of doing business that are not readily identified with a particular grant, contract, project function, or activity, but are necessary for the general operation of the organization and the conduct of activities it performs.</t>
        </r>
      </text>
    </comment>
  </commentList>
</comments>
</file>

<file path=xl/sharedStrings.xml><?xml version="1.0" encoding="utf-8"?>
<sst xmlns="http://schemas.openxmlformats.org/spreadsheetml/2006/main" count="795" uniqueCount="358">
  <si>
    <t>Project End Date:</t>
  </si>
  <si>
    <t>Number of Years:</t>
  </si>
  <si>
    <t>Year 1</t>
  </si>
  <si>
    <t>Year 2</t>
  </si>
  <si>
    <t>Year 3</t>
  </si>
  <si>
    <t>Year 4</t>
  </si>
  <si>
    <t>Year 5</t>
  </si>
  <si>
    <t>Name</t>
  </si>
  <si>
    <t>Appt Type</t>
  </si>
  <si>
    <t>Inst. Base Salary</t>
  </si>
  <si>
    <t>Requested Salary</t>
  </si>
  <si>
    <t>Fringe Rate</t>
  </si>
  <si>
    <t>Role</t>
  </si>
  <si>
    <t>PI</t>
  </si>
  <si>
    <t>Tuition Rate</t>
  </si>
  <si>
    <t>School</t>
  </si>
  <si>
    <t>Fringe Rates</t>
  </si>
  <si>
    <t>Other</t>
  </si>
  <si>
    <t>Project Start Date:</t>
  </si>
  <si>
    <t>Fringe</t>
  </si>
  <si>
    <t>Appointment Type</t>
  </si>
  <si>
    <t>Personnel Subtotal</t>
  </si>
  <si>
    <t>Equipment</t>
  </si>
  <si>
    <t>[item 1]</t>
  </si>
  <si>
    <t>[item 2]</t>
  </si>
  <si>
    <t>Equipment Subtotal</t>
  </si>
  <si>
    <t>Travel</t>
  </si>
  <si>
    <t>Domestic</t>
  </si>
  <si>
    <t>Foreign</t>
  </si>
  <si>
    <t>Travel Subtotal</t>
  </si>
  <si>
    <t>Participant Support Costs</t>
  </si>
  <si>
    <t>Participant/Trainee Support</t>
  </si>
  <si>
    <t>Tuition Fees/Health Insurance</t>
  </si>
  <si>
    <t>Stipend</t>
  </si>
  <si>
    <t>Subsistence/Other</t>
  </si>
  <si>
    <t>Participant Support Subtotal</t>
  </si>
  <si>
    <t>Other Direct Costs</t>
  </si>
  <si>
    <t>Supplies Subtotal</t>
  </si>
  <si>
    <t>Publication Costs</t>
  </si>
  <si>
    <t>Materials and Supplies (including small equiment and computer/computer equipment)</t>
  </si>
  <si>
    <t>Publication Subtotal</t>
  </si>
  <si>
    <t>Other Subtotal</t>
  </si>
  <si>
    <t>Other Excluded</t>
  </si>
  <si>
    <t>Excluded from MTDC</t>
  </si>
  <si>
    <t>Other Excluded Subtotal</t>
  </si>
  <si>
    <t>Tuition</t>
  </si>
  <si>
    <t>Institution, Sub PI name</t>
  </si>
  <si>
    <t>Direct Costs</t>
  </si>
  <si>
    <t>Indirect Costs</t>
  </si>
  <si>
    <t>Indirect Rate</t>
  </si>
  <si>
    <t>Other Direct Costs Subtotal</t>
  </si>
  <si>
    <t>Totals</t>
  </si>
  <si>
    <t>Cumulative</t>
  </si>
  <si>
    <t>Total Direct Costs</t>
  </si>
  <si>
    <t>Total Requested</t>
  </si>
  <si>
    <t>[item 3]</t>
  </si>
  <si>
    <t>[item 4]</t>
  </si>
  <si>
    <t>[item 5]</t>
  </si>
  <si>
    <t>[item 6]</t>
  </si>
  <si>
    <t>[item 7]</t>
  </si>
  <si>
    <t>[item 8]</t>
  </si>
  <si>
    <t>[item 9]</t>
  </si>
  <si>
    <t>Consultant Subtotal</t>
  </si>
  <si>
    <t>MTDC Customization</t>
  </si>
  <si>
    <t>Salary</t>
  </si>
  <si>
    <t>Supplies</t>
  </si>
  <si>
    <t>Consultant</t>
  </si>
  <si>
    <t>Direct Cost Left</t>
  </si>
  <si>
    <t>Publications</t>
  </si>
  <si>
    <t>Non-Student Temp</t>
  </si>
  <si>
    <t>Student</t>
  </si>
  <si>
    <t>Appt Period</t>
  </si>
  <si>
    <t>Annual Fringe Inflation:</t>
  </si>
  <si>
    <t>Annual Salary Inflation:</t>
  </si>
  <si>
    <t>Direct Cost Cap</t>
  </si>
  <si>
    <t>Direct Cost Cap:</t>
  </si>
  <si>
    <t>MTDC Base</t>
  </si>
  <si>
    <t>Grad- In State</t>
  </si>
  <si>
    <t>Grad- Out of State</t>
  </si>
  <si>
    <t># of Out of State Graduates</t>
  </si>
  <si>
    <t>Tuition Subtotal</t>
  </si>
  <si>
    <t>Year</t>
  </si>
  <si>
    <t>Annual Inflation Calculation</t>
  </si>
  <si>
    <t>1</t>
  </si>
  <si>
    <t>2</t>
  </si>
  <si>
    <t>3</t>
  </si>
  <si>
    <t>4</t>
  </si>
  <si>
    <t>5</t>
  </si>
  <si>
    <t>Rate</t>
  </si>
  <si>
    <t>App State Indirect Cost Rate</t>
  </si>
  <si>
    <t># of In State Graduates</t>
  </si>
  <si>
    <t>TBN</t>
  </si>
  <si>
    <t>Student Hours</t>
  </si>
  <si>
    <t>Percent Effort</t>
  </si>
  <si>
    <t>Person Months</t>
  </si>
  <si>
    <t>Faculty and Staff</t>
  </si>
  <si>
    <t>Students &amp; Non-Student Temps</t>
  </si>
  <si>
    <t>Graduate Research Assistant</t>
  </si>
  <si>
    <t>Annual Tuition Inflation:</t>
  </si>
  <si>
    <t>Hourly Rate</t>
  </si>
  <si>
    <t>Consultants &amp; Contractors</t>
  </si>
  <si>
    <t>How to use this budget template:</t>
  </si>
  <si>
    <t>Subawards</t>
  </si>
  <si>
    <t>Subaward 1</t>
  </si>
  <si>
    <t>Subaward 2</t>
  </si>
  <si>
    <t>Subaward 3</t>
  </si>
  <si>
    <t>Subaward Subtotal</t>
  </si>
  <si>
    <t>Subaward MTDC Subtotal</t>
  </si>
  <si>
    <t>Subaward Exclusion Subtotal</t>
  </si>
  <si>
    <t>TDC less Subaward IDC</t>
  </si>
  <si>
    <t>If you need to enter budget information into another section, such as equipment, click on the plus sign on the left of your page to exand that section. If you don't need a section, you can click the minus sign on the left of the page to hide it.</t>
  </si>
  <si>
    <t>In the salary, tuition, and subaward sections, enter information into the light yellow cells (same color as this cell). Everything will calculate out based on those answers.</t>
  </si>
  <si>
    <t>Include</t>
  </si>
  <si>
    <t>Exclude</t>
  </si>
  <si>
    <t>MTDC Salary</t>
  </si>
  <si>
    <t>MTDC Fringe</t>
  </si>
  <si>
    <t>Fringe Subtotal</t>
  </si>
  <si>
    <t>Salary Subtotal</t>
  </si>
  <si>
    <t>MTDC Equipment</t>
  </si>
  <si>
    <t>MTDC Travel</t>
  </si>
  <si>
    <t>MTDC Participant</t>
  </si>
  <si>
    <t>MTDC Supplies</t>
  </si>
  <si>
    <t>MTDC Publications</t>
  </si>
  <si>
    <t>MTDC Consultant</t>
  </si>
  <si>
    <t>MTDC Other</t>
  </si>
  <si>
    <t>MTDC Other Excluded</t>
  </si>
  <si>
    <t>MTDC Tuition</t>
  </si>
  <si>
    <t>MTDC Subaward</t>
  </si>
  <si>
    <t>Undergraduate Research Assistant</t>
  </si>
  <si>
    <t>Budget Notes:</t>
  </si>
  <si>
    <t>Other Rate</t>
  </si>
  <si>
    <t>If proposal has Other Rate, enter rate:</t>
  </si>
  <si>
    <t>Full Waiver, 0%</t>
  </si>
  <si>
    <t>Off-Campus, 20%</t>
  </si>
  <si>
    <t>If you have questions about where to list your budget items, hover over the section title to see a note describing what should be in that section.</t>
  </si>
  <si>
    <t>[Description]</t>
  </si>
  <si>
    <t>Other (including human subjects payments)</t>
  </si>
  <si>
    <t>Subaward 4</t>
  </si>
  <si>
    <t>Subaward 5</t>
  </si>
  <si>
    <t>Subaward 6</t>
  </si>
  <si>
    <t>Subaward 8</t>
  </si>
  <si>
    <t>Subaward 7</t>
  </si>
  <si>
    <t>Subaward 9</t>
  </si>
  <si>
    <t>Subaward 10</t>
  </si>
  <si>
    <t>Subaward 11</t>
  </si>
  <si>
    <t>Subaward 12</t>
  </si>
  <si>
    <t>Subaward 14</t>
  </si>
  <si>
    <t>Subaward 15</t>
  </si>
  <si>
    <t>Subaward 16</t>
  </si>
  <si>
    <t>Subaward 17</t>
  </si>
  <si>
    <t>Subaward 18</t>
  </si>
  <si>
    <t>Subaward 19</t>
  </si>
  <si>
    <t>Subaward 20</t>
  </si>
  <si>
    <t>Subaward 13</t>
  </si>
  <si>
    <t>[ENTER PROPOSAL TITLE HERE]</t>
  </si>
  <si>
    <t>Faculty, 9 month AY</t>
  </si>
  <si>
    <t>Faculty Summer, 3 month</t>
  </si>
  <si>
    <t>Staff &amp; EPA admin, 12 month</t>
  </si>
  <si>
    <t>Notes:</t>
  </si>
  <si>
    <t>i</t>
  </si>
  <si>
    <t>ii</t>
  </si>
  <si>
    <t>For 9 month faculty, one course buy-out is 12.5% effort. Two course buy-outs is 25% effort.</t>
  </si>
  <si>
    <t>Select the appropriate indirect rate from the dropdown menu in cell F258. If your sponsor requires a different rate, select 'Other Rate' and enter the rate in cell E259.</t>
  </si>
  <si>
    <t>iii</t>
  </si>
  <si>
    <t>Please leave the inclusion/exclusions as they are, unless specified in the sponsor guidelines</t>
  </si>
  <si>
    <t>In the salary sections, choose an appointment type from the dropdown menu (in Column E) for each person who will receive salary from the grant. If a 9 month faculty member will have both paid academic year (AY) and supplemental summer effort, please list them twice on the budget so you can select two appointment types.</t>
  </si>
  <si>
    <t>Faculty, 9 month AY = faculty effort and/or course buy-outs during the academic year</t>
  </si>
  <si>
    <t>Faculty Summer, 3 month = effort expended during the 3 months when 9 month faculty are off contract</t>
  </si>
  <si>
    <t>Staff &amp; EPA Admin = effort for anyone who has a 10, 11, or 12 month position</t>
  </si>
  <si>
    <t>iv</t>
  </si>
  <si>
    <t>v</t>
  </si>
  <si>
    <t>vi</t>
  </si>
  <si>
    <t>Sponsored Programs Grant Managers can help you with the MTDC Customization</t>
  </si>
  <si>
    <t>6</t>
  </si>
  <si>
    <t>7</t>
  </si>
  <si>
    <t>Year 6</t>
  </si>
  <si>
    <t>Year 7</t>
  </si>
  <si>
    <t>Cost-Share Faculty and Staff</t>
  </si>
  <si>
    <t>Cost-Share Students &amp; Non-Student Temps</t>
  </si>
  <si>
    <t>Cost-Share Equipment</t>
  </si>
  <si>
    <t>Cost-Share Travel</t>
  </si>
  <si>
    <t>Cost-Share Participant Support Costs</t>
  </si>
  <si>
    <t>Cost-Share Total</t>
  </si>
  <si>
    <t>Total Project Costs</t>
  </si>
  <si>
    <t>Cost-Share Other Direct Costs</t>
  </si>
  <si>
    <t>Cost- Share Totals</t>
  </si>
  <si>
    <t>[Name]</t>
  </si>
  <si>
    <t>Research On-Campus, 40%</t>
  </si>
  <si>
    <t>De Minimis, 15%</t>
  </si>
  <si>
    <t>Equipment (items &gt;$10,000)</t>
  </si>
  <si>
    <t>If your project includes cost-share, expand the Cost-Share section to the right of the main budget by clicking on the plus sign above column AS. Enter your cost-share costs in the right side.</t>
  </si>
  <si>
    <t>If your project includes cost share,</t>
  </si>
  <si>
    <t>click on the + above column AS</t>
  </si>
  <si>
    <r>
      <t xml:space="preserve">There is an MTDC Customization box at the bottom of the budget (same as this cell). Nearly all grants, especially federal grants, will have the same inclusions and exclusions. </t>
    </r>
    <r>
      <rPr>
        <b/>
        <sz val="11"/>
        <color theme="1"/>
        <rFont val="Calibri"/>
        <family val="2"/>
        <scheme val="minor"/>
      </rPr>
      <t xml:space="preserve">Please do not change the MTDC Customization box unless your sponsor guidelines specify that a type of cost cannot be included in indirect calcuations. Ask your Sponsored Programs Grant Manager for support with this. </t>
    </r>
    <r>
      <rPr>
        <sz val="11"/>
        <color theme="1"/>
        <rFont val="Calibri"/>
        <family val="2"/>
        <scheme val="minor"/>
      </rPr>
      <t>MTDC = Modified Total Direct Costs</t>
    </r>
  </si>
  <si>
    <t>unless specified in the</t>
  </si>
  <si>
    <t>sponsor guidelines</t>
  </si>
  <si>
    <t>exclusion as they are,</t>
  </si>
  <si>
    <t>Please leave the inclusions/</t>
  </si>
  <si>
    <t>Exclude after $50K</t>
  </si>
  <si>
    <t>Description</t>
  </si>
  <si>
    <t>Accounted Budget</t>
  </si>
  <si>
    <t>Faculty &amp; Staff Salaries</t>
  </si>
  <si>
    <t>Faculty &amp; Staff Salary Account Code Options</t>
  </si>
  <si>
    <t>Course Buyout</t>
  </si>
  <si>
    <t>One Time Pay</t>
  </si>
  <si>
    <t>Student Salary Account Code Options</t>
  </si>
  <si>
    <t>Undergraduate</t>
  </si>
  <si>
    <t>Student Salaries</t>
  </si>
  <si>
    <t>TOTAL Salaries &amp; Wages</t>
  </si>
  <si>
    <t>Social Security</t>
  </si>
  <si>
    <t>State Retirement</t>
  </si>
  <si>
    <t>Medical Insurance</t>
  </si>
  <si>
    <t>Fringe Benefits Account Code Options</t>
  </si>
  <si>
    <t>TOTAL Fringe Benefits</t>
  </si>
  <si>
    <t>Non-student Temp</t>
  </si>
  <si>
    <t>TOTAL Labor</t>
  </si>
  <si>
    <t>Fringe Benefits</t>
  </si>
  <si>
    <t>Contracted Services</t>
  </si>
  <si>
    <t>Contracted Services Account Code Options</t>
  </si>
  <si>
    <t>Supplies Account Code Options</t>
  </si>
  <si>
    <t>TOTAL Supplies</t>
  </si>
  <si>
    <t>Travel Budget Pool</t>
  </si>
  <si>
    <t>TOTAL Travel</t>
  </si>
  <si>
    <t>Travel Account Code Options</t>
  </si>
  <si>
    <t>Other Current Services</t>
  </si>
  <si>
    <t>Equipment/Capital Outlay</t>
  </si>
  <si>
    <t>TOTAL Capital Outlay</t>
  </si>
  <si>
    <t>Equipment/Capital Outlay Account Code Options</t>
  </si>
  <si>
    <t>Grant Fund #</t>
  </si>
  <si>
    <t>Grad Asst Tuit Award</t>
  </si>
  <si>
    <t>TOTAL Grants &amp; Aid</t>
  </si>
  <si>
    <t>Other Expenses</t>
  </si>
  <si>
    <t>Other Expenses Account Code Options</t>
  </si>
  <si>
    <t>TOTAL Expenditures</t>
  </si>
  <si>
    <t>TOTAL: Labor &amp; Other Expenses</t>
  </si>
  <si>
    <t>Acct</t>
  </si>
  <si>
    <t>TOTAL Contracted Svcs</t>
  </si>
  <si>
    <t>App State Indirect Costs</t>
  </si>
  <si>
    <t>Supplies Pool</t>
  </si>
  <si>
    <t>Subawards Less than $50K</t>
  </si>
  <si>
    <t>Cap Outlay/Equip Bud Pool</t>
  </si>
  <si>
    <t>Printing - Publications</t>
  </si>
  <si>
    <t>Social Security (Pool)</t>
  </si>
  <si>
    <t>Subcontracts exp - Contracts greater than $50K</t>
  </si>
  <si>
    <t>Subawards greater than $50K</t>
  </si>
  <si>
    <t>Subcontracts &amp; subawards less than $50K</t>
  </si>
  <si>
    <t>Participant Support Cost Account Code Options</t>
  </si>
  <si>
    <t>TOTAL Participant Support Costs</t>
  </si>
  <si>
    <t>Research Human Subject Incentive Fee</t>
  </si>
  <si>
    <t>TOTAL Indirects</t>
  </si>
  <si>
    <t>*This section is designed to meet the most common situations*</t>
  </si>
  <si>
    <t>Please override the equations when you encounter a rare situation</t>
  </si>
  <si>
    <t>In this section, everything is assigned to the pool</t>
  </si>
  <si>
    <t>You can select a different choice from the</t>
  </si>
  <si>
    <t>dropdown menu</t>
  </si>
  <si>
    <t>Rsrch Clothing &amp; Uniforms</t>
  </si>
  <si>
    <t>Rsrch Educational Supplies</t>
  </si>
  <si>
    <t>Rsrch Biological Supplies</t>
  </si>
  <si>
    <t>Rsrch Chemical Supplies</t>
  </si>
  <si>
    <t>Rsrch Radiological Supplies</t>
  </si>
  <si>
    <t>Rsrch Repair Supplies</t>
  </si>
  <si>
    <t>Rsrch Mtr Vehicle Fuel</t>
  </si>
  <si>
    <t>Rsrch Mtr Vehicle Fluids</t>
  </si>
  <si>
    <t>Rsrch Motor Vehicle Parts</t>
  </si>
  <si>
    <t>Rsrch Office Supplies</t>
  </si>
  <si>
    <t>Purchase For Resale</t>
  </si>
  <si>
    <t>Rsrch Promotional Material</t>
  </si>
  <si>
    <t>Rsrch Data Processing Supp</t>
  </si>
  <si>
    <t>Other Non-Allowable Material &amp; Sup</t>
  </si>
  <si>
    <t>Rsrch Other Material &amp; Sup</t>
  </si>
  <si>
    <t>Rsrch Oth Part Sup Costs</t>
  </si>
  <si>
    <r>
      <t>Clothing &amp; Uniforms</t>
    </r>
    <r>
      <rPr>
        <sz val="11"/>
        <color rgb="FFFF0000"/>
        <rFont val="Calibri"/>
        <family val="2"/>
        <scheme val="minor"/>
      </rPr>
      <t xml:space="preserve"> (Unforms, clothing, safety vests, gloves, etc…)</t>
    </r>
  </si>
  <si>
    <r>
      <t>Food</t>
    </r>
    <r>
      <rPr>
        <sz val="11"/>
        <color rgb="FF172B4D"/>
        <rFont val="Calibri"/>
        <family val="2"/>
        <scheme val="minor"/>
      </rPr>
      <t xml:space="preserve"> Supplies</t>
    </r>
    <r>
      <rPr>
        <sz val="11"/>
        <color rgb="FFFF0000"/>
        <rFont val="Calibri"/>
        <family val="2"/>
        <scheme val="minor"/>
      </rPr>
      <t xml:space="preserve"> (raw, beverages &amp; processed foods only)</t>
    </r>
  </si>
  <si>
    <r>
      <t xml:space="preserve">Rsrch </t>
    </r>
    <r>
      <rPr>
        <b/>
        <sz val="11"/>
        <color rgb="FF172B4D"/>
        <rFont val="Calibri"/>
        <family val="2"/>
        <scheme val="minor"/>
      </rPr>
      <t>Food Supp</t>
    </r>
    <r>
      <rPr>
        <sz val="11"/>
        <color rgb="FF172B4D"/>
        <rFont val="Calibri"/>
        <family val="2"/>
        <scheme val="minor"/>
      </rPr>
      <t xml:space="preserve"> Participants - Business Mtg </t>
    </r>
    <r>
      <rPr>
        <sz val="11"/>
        <color rgb="FFFF0000"/>
        <rFont val="Calibri"/>
        <family val="2"/>
        <scheme val="minor"/>
      </rPr>
      <t>(Grocery store, drinks, plasticware, healthy snacks for class, you buy ready or to fix)</t>
    </r>
  </si>
  <si>
    <r>
      <t xml:space="preserve">Promotional Material </t>
    </r>
    <r>
      <rPr>
        <sz val="11"/>
        <color rgb="FFFF0000"/>
        <rFont val="Calibri"/>
        <family val="2"/>
        <scheme val="minor"/>
      </rPr>
      <t>(ie. T-shirts or other memorabililia)</t>
    </r>
  </si>
  <si>
    <r>
      <t>Other Material &amp; Sup</t>
    </r>
    <r>
      <rPr>
        <b/>
        <sz val="11"/>
        <color rgb="FFFF0000"/>
        <rFont val="Calibri"/>
        <family val="2"/>
        <scheme val="minor"/>
      </rPr>
      <t xml:space="preserve"> (ie. Parking Passes)</t>
    </r>
  </si>
  <si>
    <t>Research Participant (NO IDC ALLOWED)</t>
  </si>
  <si>
    <t>Rsrch Legal Services</t>
  </si>
  <si>
    <t>Rsrch Application Dev</t>
  </si>
  <si>
    <t>Rsrch IT Proj Mgmt</t>
  </si>
  <si>
    <t>Rsrch Consult Fees</t>
  </si>
  <si>
    <t>Rsrch Oth Contract Services</t>
  </si>
  <si>
    <t>Reg Contracted Services/Purchase Service-CIPS</t>
  </si>
  <si>
    <t>Reg Contracted Services/Purchase Service-CIPS (Yes IDC)</t>
  </si>
  <si>
    <t>Subcontracts exp - Contracts greater than $50K (Add'l $ NO IDC)</t>
  </si>
  <si>
    <t>Subcontracts exp - Contracts greater than $25K (Add'l $ NO IDC)</t>
  </si>
  <si>
    <t>Subcontracts &amp; Subawards less than $25K (Yes IDC)</t>
  </si>
  <si>
    <t>Subcontracts &amp; subawards less than $50K (Yes IDC)</t>
  </si>
  <si>
    <t>Rsrch Office Equipment &lt;5k</t>
  </si>
  <si>
    <t>Rsrch Office Equip-FAS</t>
  </si>
  <si>
    <t>Rsrch Voice Comm Equip&lt;5k</t>
  </si>
  <si>
    <t>Rsrch Voice Comm Equip FAS</t>
  </si>
  <si>
    <t>Rsrch Server Software &lt;100K</t>
  </si>
  <si>
    <t>Rsrch Computer Sftwr &gt;100k FAS</t>
  </si>
  <si>
    <t>Rsrch Sftwr Initial Imp Cost FAS</t>
  </si>
  <si>
    <t>Rsrch WAN Computer Sftwr &gt;100K FAS</t>
  </si>
  <si>
    <t>Rsrch Patents &gt;100K FAS</t>
  </si>
  <si>
    <t>Rsrch SBITA Subscription Payments</t>
  </si>
  <si>
    <t>Rsrch Edu Eq Sci/Med &lt;5k</t>
  </si>
  <si>
    <t>Rsrch Edu Equip-Sci/Med-FAS</t>
  </si>
  <si>
    <t>Rsrch Engineering Equip&lt;5k</t>
  </si>
  <si>
    <t>Rsrch Engineering Equip-FAS</t>
  </si>
  <si>
    <t>Rsrch Motor Vehicle FAS</t>
  </si>
  <si>
    <t>Rsrch Livestock and Animals</t>
  </si>
  <si>
    <t>Rsrch Prsnl Computrs and Prntrs &lt;5k</t>
  </si>
  <si>
    <t>Rsrch Servers &lt;5k</t>
  </si>
  <si>
    <t>Rsrch Servers FAS</t>
  </si>
  <si>
    <t>Rsrch Other Equipment FAS</t>
  </si>
  <si>
    <t>Rsrch Oth Structure and Improve FAS</t>
  </si>
  <si>
    <t>Other Direct Costs Pool</t>
  </si>
  <si>
    <r>
      <t>Rsrch Communications</t>
    </r>
    <r>
      <rPr>
        <i/>
        <sz val="11"/>
        <color rgb="FF172B4D"/>
        <rFont val="Arial"/>
        <family val="2"/>
      </rPr>
      <t xml:space="preserve"> (phone &amp; internet)</t>
    </r>
  </si>
  <si>
    <t>Rsrch Data Transmission</t>
  </si>
  <si>
    <t>Rsrch Postage</t>
  </si>
  <si>
    <t>Rsrch Printing</t>
  </si>
  <si>
    <t>Rsrch Equip Repair-Other</t>
  </si>
  <si>
    <t>Rsrch Repair To Oth Struct</t>
  </si>
  <si>
    <t>Rsrch Other Repair &amp; Maint</t>
  </si>
  <si>
    <t>Rsrch Freight And Express</t>
  </si>
  <si>
    <t>Rsrch Advertising</t>
  </si>
  <si>
    <t>Rsrch Data Processing Serv</t>
  </si>
  <si>
    <t>Rsrch Software Subscriptions</t>
  </si>
  <si>
    <t>Rsrch Legal Advertising</t>
  </si>
  <si>
    <t>Rsrch Rental Of Land</t>
  </si>
  <si>
    <t>Rsrch Rental Of Buildings</t>
  </si>
  <si>
    <t>Rsrch Rental Of Other Fac</t>
  </si>
  <si>
    <t>Rsrch Conference Room Rent</t>
  </si>
  <si>
    <t>Rsrch Rental Of Edp Equip</t>
  </si>
  <si>
    <t>Rsrch Rental of Off Eqp</t>
  </si>
  <si>
    <t>Rsrch Rental of Oth Eqp</t>
  </si>
  <si>
    <t>Rsrch Rental Of Mtr Veh</t>
  </si>
  <si>
    <t>Rsrch Software Maintenance Agr</t>
  </si>
  <si>
    <t>Rsrch Equip Maintenance Agr</t>
  </si>
  <si>
    <t>Rsrch Maint Contract-Other</t>
  </si>
  <si>
    <t>Rsrch Insurance-Property</t>
  </si>
  <si>
    <t>Rsrch Insurance-Mtr Vehicles</t>
  </si>
  <si>
    <t>Rsrch Insurance-Liability</t>
  </si>
  <si>
    <t>Rsrch Insurance-Other</t>
  </si>
  <si>
    <t>Rsrch Insurance-Participants</t>
  </si>
  <si>
    <t>Rsrch Scholarships</t>
  </si>
  <si>
    <t>Rsrch Entry Fees</t>
  </si>
  <si>
    <t>Rsrch Licenses and Permits</t>
  </si>
  <si>
    <t>Rsrch Other Current Services</t>
  </si>
  <si>
    <t>Rsrch Meals &amp; Ent Non Travel</t>
  </si>
  <si>
    <t>Rsrch Particpant Lodging-Non Travel</t>
  </si>
  <si>
    <t>Rsrch Other Awards Nonscholarship</t>
  </si>
  <si>
    <t>Staff/EPA/Post Doc</t>
  </si>
  <si>
    <t>For a full list of Account Code options and their detailed descriptions, please review this spreadsheet from Contracts &amp; Grants Accounting</t>
  </si>
  <si>
    <t>*For students, select the appropriate dropdown from column E*</t>
  </si>
  <si>
    <t>Rsrch Livestock and Animals &lt;$5K</t>
  </si>
  <si>
    <t>Domestic Travel</t>
  </si>
  <si>
    <t>Foreign Travel</t>
  </si>
  <si>
    <t>Equipment*</t>
  </si>
  <si>
    <t>Participant*</t>
  </si>
  <si>
    <t>Other Excluded*</t>
  </si>
  <si>
    <t>Tuition*</t>
  </si>
  <si>
    <t>Subaward**</t>
  </si>
  <si>
    <t>App State 6/26/2025</t>
  </si>
  <si>
    <t>On the Budget tab, enter your proposal title, number of years of your project, and start date of your project in the top section. If known, you can add a direct cost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</si>
</sst>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quot;$&quot;* #,##0_);_(&quot;$&quot;* \(#,##0\);_(&quot;$&quot;* &quot;-&quot;??_);_(@_)"/>
    <numFmt numFmtId="165" formatCode="0.0%"/>
    <numFmt numFmtId="166" formatCode="&quot;Year &quot;#,##0"/>
    <numFmt numFmtId="167" formatCode="0.0"/>
    <numFmt numFmtId="168" formatCode="#\ &quot;hours&quot;"/>
    <numFmt numFmtId="169" formatCode="#0.0\ &quot;PM&quot;"/>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i/>
      <sz val="11"/>
      <color theme="1"/>
      <name val="Calibri"/>
      <family val="2"/>
      <scheme val="minor"/>
    </font>
    <font>
      <sz val="8"/>
      <color theme="1"/>
      <name val="Calibri"/>
      <family val="2"/>
      <scheme val="minor"/>
    </font>
    <font>
      <b/>
      <sz val="16"/>
      <color theme="1"/>
      <name val="Calibri"/>
      <family val="2"/>
      <scheme val="minor"/>
    </font>
    <font>
      <sz val="9"/>
      <color indexed="81"/>
      <name val="Tahoma"/>
      <family val="2"/>
    </font>
    <font>
      <sz val="8"/>
      <name val="Calibri"/>
      <family val="2"/>
      <scheme val="minor"/>
    </font>
    <font>
      <i/>
      <sz val="11"/>
      <name val="Calibri"/>
      <family val="2"/>
      <scheme val="minor"/>
    </font>
    <font>
      <b/>
      <sz val="14"/>
      <color theme="1"/>
      <name val="Calibri"/>
      <family val="2"/>
      <scheme val="minor"/>
    </font>
    <font>
      <b/>
      <sz val="9"/>
      <color indexed="81"/>
      <name val="Tahoma"/>
      <family val="2"/>
    </font>
    <font>
      <sz val="11"/>
      <color rgb="FF172B4D"/>
      <name val="Calibri"/>
      <family val="2"/>
      <scheme val="minor"/>
    </font>
    <font>
      <b/>
      <sz val="11"/>
      <color rgb="FF172B4D"/>
      <name val="Calibri"/>
      <family val="2"/>
      <scheme val="minor"/>
    </font>
    <font>
      <i/>
      <sz val="11"/>
      <color rgb="FF172B4D"/>
      <name val="Arial"/>
      <family val="2"/>
    </font>
    <font>
      <u/>
      <sz val="11"/>
      <color theme="10"/>
      <name val="Calibri"/>
      <family val="2"/>
      <scheme val="minor"/>
    </font>
  </fonts>
  <fills count="25">
    <fill>
      <patternFill patternType="none"/>
    </fill>
    <fill>
      <patternFill patternType="gray125"/>
    </fill>
    <fill>
      <patternFill patternType="solid">
        <fgColor theme="7" tint="0.39997558519241921"/>
        <bgColor indexed="64"/>
      </patternFill>
    </fill>
    <fill>
      <patternFill patternType="solid">
        <fgColor rgb="FFFFCC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E0D8FC"/>
        <bgColor indexed="64"/>
      </patternFill>
    </fill>
    <fill>
      <patternFill patternType="solid">
        <fgColor theme="0" tint="-0.34998626667073579"/>
        <bgColor indexed="64"/>
      </patternFill>
    </fill>
    <fill>
      <patternFill patternType="solid">
        <fgColor rgb="FFF7F46C"/>
        <bgColor indexed="64"/>
      </patternFill>
    </fill>
    <fill>
      <patternFill patternType="solid">
        <fgColor rgb="FFF06EC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2A668"/>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451">
    <xf numFmtId="0" fontId="0" fillId="0" borderId="0" xfId="0"/>
    <xf numFmtId="0" fontId="0" fillId="2" borderId="0" xfId="0" applyFill="1"/>
    <xf numFmtId="0" fontId="2" fillId="0" borderId="0" xfId="0" applyFont="1"/>
    <xf numFmtId="9" fontId="0" fillId="0" borderId="0" xfId="0" applyNumberFormat="1"/>
    <xf numFmtId="9" fontId="0" fillId="0" borderId="0" xfId="2" applyFont="1"/>
    <xf numFmtId="0" fontId="4" fillId="0" borderId="0" xfId="0" applyFont="1" applyAlignment="1">
      <alignment horizontal="center"/>
    </xf>
    <xf numFmtId="0" fontId="5" fillId="3" borderId="0" xfId="0" applyFont="1" applyFill="1"/>
    <xf numFmtId="0" fontId="5" fillId="3" borderId="0" xfId="0" applyFont="1" applyFill="1" applyAlignment="1">
      <alignment horizontal="center"/>
    </xf>
    <xf numFmtId="0" fontId="2" fillId="2" borderId="0" xfId="0" applyFont="1" applyFill="1"/>
    <xf numFmtId="0" fontId="5" fillId="0" borderId="10" xfId="0" applyFont="1" applyBorder="1"/>
    <xf numFmtId="0" fontId="5" fillId="0" borderId="4" xfId="0" applyFont="1" applyBorder="1"/>
    <xf numFmtId="0" fontId="5" fillId="0" borderId="8" xfId="0" applyFont="1" applyBorder="1"/>
    <xf numFmtId="0" fontId="0" fillId="8" borderId="0" xfId="0" applyFill="1"/>
    <xf numFmtId="0" fontId="2" fillId="8" borderId="0" xfId="0" applyFont="1" applyFill="1"/>
    <xf numFmtId="0" fontId="0" fillId="6" borderId="0" xfId="0" applyFill="1"/>
    <xf numFmtId="0" fontId="2" fillId="6" borderId="0" xfId="0" applyFont="1" applyFill="1"/>
    <xf numFmtId="0" fontId="0" fillId="4" borderId="0" xfId="0" applyFill="1" applyAlignment="1">
      <alignment wrapText="1"/>
    </xf>
    <xf numFmtId="0" fontId="0" fillId="0" borderId="0" xfId="0" applyAlignment="1">
      <alignment wrapText="1"/>
    </xf>
    <xf numFmtId="0" fontId="9" fillId="0" borderId="0" xfId="0" applyFont="1"/>
    <xf numFmtId="0" fontId="0" fillId="0" borderId="0" xfId="0" applyAlignment="1">
      <alignment vertical="top" wrapText="1"/>
    </xf>
    <xf numFmtId="0" fontId="0" fillId="0" borderId="0" xfId="0" applyAlignment="1">
      <alignment vertical="top"/>
    </xf>
    <xf numFmtId="0" fontId="0" fillId="12" borderId="0" xfId="0" applyFill="1"/>
    <xf numFmtId="0" fontId="2" fillId="12" borderId="0" xfId="0" applyFont="1" applyFill="1"/>
    <xf numFmtId="0" fontId="0" fillId="0" borderId="0" xfId="0" applyAlignment="1">
      <alignment horizontal="right" vertical="top"/>
    </xf>
    <xf numFmtId="0" fontId="0" fillId="11" borderId="0" xfId="0" applyFill="1" applyAlignment="1">
      <alignment wrapText="1"/>
    </xf>
    <xf numFmtId="0" fontId="0" fillId="0" borderId="0" xfId="0" applyAlignment="1">
      <alignment horizontal="left" wrapText="1"/>
    </xf>
    <xf numFmtId="0" fontId="2" fillId="3" borderId="0" xfId="0" applyFont="1" applyFill="1" applyAlignment="1">
      <alignment horizontal="left"/>
    </xf>
    <xf numFmtId="0" fontId="0" fillId="3" borderId="0" xfId="0" applyFill="1" applyAlignment="1">
      <alignment horizontal="left"/>
    </xf>
    <xf numFmtId="44" fontId="0" fillId="0" borderId="0" xfId="1" applyFont="1"/>
    <xf numFmtId="0" fontId="0" fillId="4" borderId="0" xfId="0" applyFill="1"/>
    <xf numFmtId="44" fontId="0" fillId="4" borderId="0" xfId="1" applyFont="1" applyFill="1"/>
    <xf numFmtId="0" fontId="0" fillId="21" borderId="0" xfId="0" applyFill="1"/>
    <xf numFmtId="44" fontId="0" fillId="21" borderId="0" xfId="1" applyFont="1" applyFill="1"/>
    <xf numFmtId="0" fontId="2" fillId="21" borderId="0" xfId="0" applyFont="1" applyFill="1"/>
    <xf numFmtId="0" fontId="2" fillId="4" borderId="0" xfId="0" applyFont="1" applyFill="1"/>
    <xf numFmtId="0" fontId="2" fillId="0" borderId="5" xfId="0" applyFont="1" applyBorder="1"/>
    <xf numFmtId="0" fontId="0" fillId="22" borderId="0" xfId="0" applyFill="1"/>
    <xf numFmtId="44" fontId="2" fillId="0" borderId="0" xfId="1" applyFont="1"/>
    <xf numFmtId="44" fontId="2" fillId="0" borderId="5" xfId="1" applyFont="1" applyBorder="1"/>
    <xf numFmtId="44" fontId="0" fillId="2" borderId="0" xfId="1" applyFont="1" applyFill="1"/>
    <xf numFmtId="44" fontId="0" fillId="22" borderId="0" xfId="1" applyFont="1" applyFill="1"/>
    <xf numFmtId="0" fontId="2" fillId="22" borderId="0" xfId="0" applyFont="1" applyFill="1"/>
    <xf numFmtId="0" fontId="0" fillId="23" borderId="0" xfId="0" applyFill="1"/>
    <xf numFmtId="44" fontId="0" fillId="23" borderId="0" xfId="1" applyFont="1" applyFill="1"/>
    <xf numFmtId="0" fontId="2" fillId="23" borderId="0" xfId="0" applyFont="1" applyFill="1"/>
    <xf numFmtId="44" fontId="2" fillId="0" borderId="5" xfId="1" applyFont="1" applyFill="1" applyBorder="1"/>
    <xf numFmtId="44" fontId="0" fillId="12" borderId="0" xfId="1" applyFont="1" applyFill="1"/>
    <xf numFmtId="44" fontId="0" fillId="8" borderId="0" xfId="1" applyFont="1" applyFill="1"/>
    <xf numFmtId="44" fontId="0" fillId="6" borderId="0" xfId="1" applyFont="1" applyFill="1"/>
    <xf numFmtId="0" fontId="0" fillId="24" borderId="0" xfId="0" applyFill="1"/>
    <xf numFmtId="44" fontId="0" fillId="24" borderId="0" xfId="1" applyFont="1" applyFill="1"/>
    <xf numFmtId="0" fontId="2" fillId="24" borderId="0" xfId="0" applyFont="1" applyFill="1"/>
    <xf numFmtId="44" fontId="2" fillId="4" borderId="0" xfId="1" applyFont="1" applyFill="1"/>
    <xf numFmtId="44" fontId="2" fillId="2" borderId="0" xfId="1" applyFont="1" applyFill="1" applyBorder="1"/>
    <xf numFmtId="44" fontId="2" fillId="22" borderId="0" xfId="1" applyFont="1" applyFill="1" applyBorder="1"/>
    <xf numFmtId="44" fontId="2" fillId="23" borderId="0" xfId="1" applyFont="1" applyFill="1" applyBorder="1"/>
    <xf numFmtId="44" fontId="2" fillId="12" borderId="0" xfId="1" applyFont="1" applyFill="1" applyBorder="1"/>
    <xf numFmtId="44" fontId="2" fillId="8" borderId="0" xfId="1" applyFont="1" applyFill="1"/>
    <xf numFmtId="44" fontId="2" fillId="6" borderId="0" xfId="1" applyFont="1" applyFill="1" applyBorder="1"/>
    <xf numFmtId="44" fontId="2" fillId="24" borderId="0" xfId="1" applyFont="1" applyFill="1" applyBorder="1"/>
    <xf numFmtId="0" fontId="3" fillId="0" borderId="0" xfId="0" applyFont="1"/>
    <xf numFmtId="0" fontId="2" fillId="19" borderId="0" xfId="0" applyFont="1" applyFill="1"/>
    <xf numFmtId="44" fontId="2" fillId="19" borderId="0" xfId="1" applyFont="1" applyFill="1" applyBorder="1"/>
    <xf numFmtId="0" fontId="0" fillId="19" borderId="0" xfId="0" applyFill="1"/>
    <xf numFmtId="0" fontId="4" fillId="19" borderId="0" xfId="0" applyFont="1" applyFill="1"/>
    <xf numFmtId="44" fontId="0" fillId="0" borderId="0" xfId="1" applyFont="1" applyFill="1"/>
    <xf numFmtId="0" fontId="4" fillId="12" borderId="0" xfId="0" applyFont="1" applyFill="1"/>
    <xf numFmtId="44" fontId="4" fillId="12" borderId="0" xfId="1" applyFont="1" applyFill="1"/>
    <xf numFmtId="0" fontId="0" fillId="2" borderId="0" xfId="0" applyFill="1" applyProtection="1">
      <protection locked="0"/>
    </xf>
    <xf numFmtId="0" fontId="9"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8" fillId="2" borderId="0" xfId="0" applyFont="1" applyFill="1" applyAlignment="1" applyProtection="1">
      <alignment horizontal="right"/>
      <protection locked="0"/>
    </xf>
    <xf numFmtId="0" fontId="0" fillId="0" borderId="0" xfId="0" applyProtection="1">
      <protection locked="0"/>
    </xf>
    <xf numFmtId="0" fontId="0" fillId="0" borderId="1" xfId="0" applyBorder="1" applyProtection="1">
      <protection locked="0"/>
    </xf>
    <xf numFmtId="0" fontId="0" fillId="4" borderId="2" xfId="0" applyFill="1" applyBorder="1" applyProtection="1">
      <protection locked="0"/>
    </xf>
    <xf numFmtId="14" fontId="0" fillId="4" borderId="2" xfId="0" applyNumberFormat="1" applyFill="1" applyBorder="1" applyProtection="1">
      <protection locked="0"/>
    </xf>
    <xf numFmtId="0" fontId="0" fillId="0" borderId="0" xfId="0" applyAlignment="1" applyProtection="1">
      <alignment horizontal="right"/>
      <protection locked="0"/>
    </xf>
    <xf numFmtId="0" fontId="0" fillId="11" borderId="24" xfId="0" applyFill="1" applyBorder="1" applyProtection="1">
      <protection locked="0"/>
    </xf>
    <xf numFmtId="0" fontId="0" fillId="11" borderId="5" xfId="0" applyFill="1" applyBorder="1" applyProtection="1">
      <protection locked="0"/>
    </xf>
    <xf numFmtId="0" fontId="0" fillId="11" borderId="11" xfId="0" applyFill="1" applyBorder="1" applyProtection="1">
      <protection locked="0"/>
    </xf>
    <xf numFmtId="14" fontId="0" fillId="0" borderId="2" xfId="0" applyNumberFormat="1" applyBorder="1" applyProtection="1">
      <protection locked="0"/>
    </xf>
    <xf numFmtId="0" fontId="0" fillId="11" borderId="10" xfId="0" applyFill="1" applyBorder="1" applyProtection="1">
      <protection locked="0"/>
    </xf>
    <xf numFmtId="0" fontId="0" fillId="11" borderId="4" xfId="0" applyFill="1" applyBorder="1" applyProtection="1">
      <protection locked="0"/>
    </xf>
    <xf numFmtId="0" fontId="0" fillId="11" borderId="8" xfId="0" applyFill="1" applyBorder="1" applyProtection="1">
      <protection locked="0"/>
    </xf>
    <xf numFmtId="164" fontId="0" fillId="4" borderId="2" xfId="1" applyNumberFormat="1" applyFont="1" applyFill="1" applyBorder="1" applyProtection="1">
      <protection locked="0"/>
    </xf>
    <xf numFmtId="0" fontId="0" fillId="0" borderId="4" xfId="0" applyBorder="1" applyAlignment="1" applyProtection="1">
      <alignment horizontal="right"/>
      <protection locked="0"/>
    </xf>
    <xf numFmtId="166" fontId="2" fillId="0" borderId="0" xfId="0" applyNumberFormat="1" applyFont="1" applyAlignment="1" applyProtection="1">
      <alignment horizontal="right"/>
      <protection locked="0"/>
    </xf>
    <xf numFmtId="0" fontId="2" fillId="0" borderId="0" xfId="0" applyFont="1" applyProtection="1">
      <protection locked="0"/>
    </xf>
    <xf numFmtId="0" fontId="2" fillId="2" borderId="0" xfId="0" applyFont="1" applyFill="1" applyProtection="1">
      <protection locked="0"/>
    </xf>
    <xf numFmtId="0" fontId="0" fillId="8" borderId="0" xfId="0" applyFill="1" applyProtection="1">
      <protection locked="0"/>
    </xf>
    <xf numFmtId="0" fontId="2" fillId="8" borderId="0" xfId="0" applyFont="1" applyFill="1" applyProtection="1">
      <protection locked="0"/>
    </xf>
    <xf numFmtId="0" fontId="7" fillId="0" borderId="0" xfId="0" applyFont="1" applyAlignment="1" applyProtection="1">
      <alignment horizontal="center" wrapText="1"/>
      <protection locked="0"/>
    </xf>
    <xf numFmtId="0" fontId="0" fillId="2" borderId="0" xfId="0" applyFill="1" applyAlignment="1" applyProtection="1">
      <alignment wrapText="1"/>
      <protection locked="0"/>
    </xf>
    <xf numFmtId="0" fontId="7" fillId="0" borderId="0" xfId="0" applyFont="1" applyAlignment="1" applyProtection="1">
      <alignment wrapText="1"/>
      <protection locked="0"/>
    </xf>
    <xf numFmtId="0" fontId="12" fillId="0" borderId="0" xfId="0" applyFont="1" applyAlignment="1" applyProtection="1">
      <alignment wrapText="1"/>
      <protection locked="0"/>
    </xf>
    <xf numFmtId="0" fontId="0" fillId="8" borderId="0" xfId="0" applyFill="1" applyAlignment="1" applyProtection="1">
      <alignment wrapText="1"/>
      <protection locked="0"/>
    </xf>
    <xf numFmtId="165" fontId="0" fillId="4" borderId="12" xfId="0" applyNumberFormat="1" applyFill="1" applyBorder="1" applyProtection="1">
      <protection locked="0"/>
    </xf>
    <xf numFmtId="165" fontId="0" fillId="11" borderId="12" xfId="0" applyNumberFormat="1" applyFill="1" applyBorder="1" applyProtection="1">
      <protection locked="0"/>
    </xf>
    <xf numFmtId="0" fontId="0" fillId="0" borderId="4" xfId="0" applyBorder="1" applyAlignment="1" applyProtection="1">
      <alignment horizontal="center" wrapText="1"/>
      <protection locked="0"/>
    </xf>
    <xf numFmtId="0" fontId="0" fillId="2" borderId="4" xfId="0" applyFill="1" applyBorder="1" applyProtection="1">
      <protection locked="0"/>
    </xf>
    <xf numFmtId="0" fontId="0" fillId="8" borderId="4" xfId="0" applyFill="1" applyBorder="1" applyProtection="1">
      <protection locked="0"/>
    </xf>
    <xf numFmtId="0" fontId="0" fillId="2" borderId="5" xfId="0" applyFill="1" applyBorder="1" applyProtection="1">
      <protection locked="0"/>
    </xf>
    <xf numFmtId="165" fontId="0" fillId="4" borderId="20" xfId="0" applyNumberFormat="1" applyFill="1" applyBorder="1" applyProtection="1">
      <protection locked="0"/>
    </xf>
    <xf numFmtId="44" fontId="2" fillId="0" borderId="0" xfId="0" applyNumberFormat="1" applyFont="1" applyProtection="1">
      <protection locked="0"/>
    </xf>
    <xf numFmtId="0" fontId="0" fillId="8" borderId="5" xfId="0" applyFill="1" applyBorder="1" applyProtection="1">
      <protection locked="0"/>
    </xf>
    <xf numFmtId="165" fontId="0" fillId="11" borderId="20" xfId="0" applyNumberFormat="1" applyFill="1" applyBorder="1" applyProtection="1">
      <protection locked="0"/>
    </xf>
    <xf numFmtId="9" fontId="0" fillId="11" borderId="20" xfId="0" applyNumberFormat="1" applyFill="1" applyBorder="1" applyProtection="1">
      <protection locked="0"/>
    </xf>
    <xf numFmtId="164" fontId="0" fillId="0" borderId="8" xfId="1" applyNumberFormat="1" applyFont="1" applyBorder="1" applyProtection="1">
      <protection locked="0"/>
    </xf>
    <xf numFmtId="164" fontId="0" fillId="0" borderId="7" xfId="1" applyNumberFormat="1" applyFont="1" applyBorder="1" applyProtection="1">
      <protection locked="0"/>
    </xf>
    <xf numFmtId="165" fontId="0" fillId="4" borderId="20" xfId="2" applyNumberFormat="1" applyFont="1" applyFill="1" applyBorder="1" applyProtection="1">
      <protection locked="0"/>
    </xf>
    <xf numFmtId="9" fontId="0" fillId="11" borderId="20" xfId="2" applyFont="1" applyFill="1" applyBorder="1" applyProtection="1">
      <protection locked="0"/>
    </xf>
    <xf numFmtId="9" fontId="0" fillId="4" borderId="20" xfId="2" applyFont="1" applyFill="1" applyBorder="1" applyProtection="1">
      <protection locked="0"/>
    </xf>
    <xf numFmtId="0" fontId="0" fillId="3" borderId="0" xfId="0" applyFill="1" applyProtection="1">
      <protection locked="0"/>
    </xf>
    <xf numFmtId="0" fontId="0" fillId="2" borderId="0" xfId="0" applyFill="1" applyAlignment="1" applyProtection="1">
      <alignment horizontal="center" wrapText="1"/>
      <protection locked="0"/>
    </xf>
    <xf numFmtId="9" fontId="0" fillId="2" borderId="0" xfId="2" applyFont="1" applyFill="1" applyBorder="1" applyAlignment="1" applyProtection="1">
      <alignment horizontal="center"/>
      <protection locked="0"/>
    </xf>
    <xf numFmtId="0" fontId="0" fillId="2" borderId="0" xfId="0" applyFill="1" applyAlignment="1" applyProtection="1">
      <alignment horizontal="center"/>
      <protection locked="0"/>
    </xf>
    <xf numFmtId="0" fontId="7" fillId="2" borderId="0" xfId="0" applyFont="1" applyFill="1" applyAlignment="1" applyProtection="1">
      <alignment horizontal="right"/>
      <protection locked="0"/>
    </xf>
    <xf numFmtId="0" fontId="7" fillId="2" borderId="0" xfId="0" applyFont="1" applyFill="1" applyAlignment="1" applyProtection="1">
      <alignment horizontal="left"/>
      <protection locked="0"/>
    </xf>
    <xf numFmtId="44" fontId="0" fillId="2" borderId="0" xfId="1" applyFont="1" applyFill="1" applyBorder="1" applyAlignment="1" applyProtection="1">
      <alignment horizontal="center"/>
      <protection locked="0"/>
    </xf>
    <xf numFmtId="0" fontId="4" fillId="2" borderId="0" xfId="0" applyFont="1" applyFill="1" applyAlignment="1" applyProtection="1">
      <alignment horizontal="center"/>
      <protection locked="0"/>
    </xf>
    <xf numFmtId="44" fontId="0" fillId="2" borderId="9" xfId="1" applyFont="1" applyFill="1" applyBorder="1" applyProtection="1">
      <protection locked="0"/>
    </xf>
    <xf numFmtId="44" fontId="0" fillId="2" borderId="12" xfId="1" applyFont="1" applyFill="1" applyBorder="1" applyProtection="1">
      <protection locked="0"/>
    </xf>
    <xf numFmtId="44" fontId="0" fillId="2" borderId="0" xfId="1" applyFont="1" applyFill="1" applyBorder="1" applyProtection="1">
      <protection locked="0"/>
    </xf>
    <xf numFmtId="44" fontId="0" fillId="2" borderId="0" xfId="0" applyNumberFormat="1" applyFill="1" applyProtection="1">
      <protection locked="0"/>
    </xf>
    <xf numFmtId="0" fontId="2" fillId="8" borderId="0" xfId="0" applyFont="1" applyFill="1" applyAlignment="1" applyProtection="1">
      <alignment horizontal="left"/>
      <protection locked="0"/>
    </xf>
    <xf numFmtId="0" fontId="0" fillId="8" borderId="0" xfId="0" applyFill="1" applyAlignment="1" applyProtection="1">
      <alignment horizontal="center" wrapText="1"/>
      <protection locked="0"/>
    </xf>
    <xf numFmtId="9" fontId="0" fillId="8" borderId="0" xfId="2" applyFont="1" applyFill="1" applyBorder="1" applyAlignment="1" applyProtection="1">
      <alignment horizontal="center"/>
      <protection locked="0"/>
    </xf>
    <xf numFmtId="0" fontId="0" fillId="8" borderId="0" xfId="0" applyFill="1" applyAlignment="1" applyProtection="1">
      <alignment horizontal="center"/>
      <protection locked="0"/>
    </xf>
    <xf numFmtId="0" fontId="7" fillId="8" borderId="0" xfId="0" applyFont="1" applyFill="1" applyAlignment="1" applyProtection="1">
      <alignment horizontal="right"/>
      <protection locked="0"/>
    </xf>
    <xf numFmtId="0" fontId="7" fillId="8" borderId="0" xfId="0" applyFont="1" applyFill="1" applyAlignment="1" applyProtection="1">
      <alignment horizontal="left"/>
      <protection locked="0"/>
    </xf>
    <xf numFmtId="44" fontId="0" fillId="8" borderId="0" xfId="1" applyFont="1" applyFill="1" applyBorder="1" applyAlignment="1" applyProtection="1">
      <alignment horizontal="center"/>
      <protection locked="0"/>
    </xf>
    <xf numFmtId="0" fontId="4" fillId="8" borderId="0" xfId="0" applyFont="1" applyFill="1" applyAlignment="1" applyProtection="1">
      <alignment horizontal="center"/>
      <protection locked="0"/>
    </xf>
    <xf numFmtId="44" fontId="0" fillId="8" borderId="9" xfId="1" applyFont="1" applyFill="1" applyBorder="1" applyProtection="1">
      <protection locked="0"/>
    </xf>
    <xf numFmtId="44" fontId="0" fillId="8" borderId="12" xfId="1" applyFont="1" applyFill="1" applyBorder="1" applyProtection="1">
      <protection locked="0"/>
    </xf>
    <xf numFmtId="44" fontId="0" fillId="8" borderId="0" xfId="1" applyFont="1" applyFill="1" applyBorder="1" applyProtection="1">
      <protection locked="0"/>
    </xf>
    <xf numFmtId="44" fontId="0" fillId="8" borderId="0" xfId="0" applyNumberFormat="1" applyFill="1" applyProtection="1">
      <protection locked="0"/>
    </xf>
    <xf numFmtId="168" fontId="0" fillId="4" borderId="12" xfId="1" applyNumberFormat="1" applyFont="1" applyFill="1" applyBorder="1" applyProtection="1">
      <protection locked="0"/>
    </xf>
    <xf numFmtId="168" fontId="0" fillId="11" borderId="12" xfId="1" applyNumberFormat="1" applyFont="1" applyFill="1" applyBorder="1" applyProtection="1">
      <protection locked="0"/>
    </xf>
    <xf numFmtId="0" fontId="0" fillId="11" borderId="4" xfId="0" applyFill="1" applyBorder="1" applyAlignment="1" applyProtection="1">
      <alignment horizontal="center"/>
      <protection locked="0"/>
    </xf>
    <xf numFmtId="168" fontId="0" fillId="4" borderId="12" xfId="0" applyNumberFormat="1" applyFill="1" applyBorder="1" applyProtection="1">
      <protection locked="0"/>
    </xf>
    <xf numFmtId="168" fontId="0" fillId="11" borderId="12" xfId="0" applyNumberFormat="1" applyFill="1" applyBorder="1" applyProtection="1">
      <protection locked="0"/>
    </xf>
    <xf numFmtId="168" fontId="0" fillId="4" borderId="20" xfId="0" applyNumberFormat="1" applyFill="1" applyBorder="1" applyProtection="1">
      <protection locked="0"/>
    </xf>
    <xf numFmtId="168" fontId="0" fillId="11" borderId="20" xfId="0" applyNumberFormat="1" applyFill="1" applyBorder="1" applyProtection="1">
      <protection locked="0"/>
    </xf>
    <xf numFmtId="167" fontId="0" fillId="2" borderId="0" xfId="0" applyNumberFormat="1" applyFill="1" applyAlignment="1" applyProtection="1">
      <alignment horizontal="center"/>
      <protection locked="0"/>
    </xf>
    <xf numFmtId="164" fontId="4" fillId="2" borderId="0" xfId="1" applyNumberFormat="1" applyFont="1" applyFill="1" applyBorder="1" applyAlignment="1" applyProtection="1">
      <alignment horizontal="center"/>
      <protection locked="0"/>
    </xf>
    <xf numFmtId="0" fontId="0" fillId="2" borderId="0" xfId="0" applyFill="1" applyAlignment="1" applyProtection="1">
      <alignment horizontal="right"/>
      <protection locked="0"/>
    </xf>
    <xf numFmtId="164" fontId="0" fillId="2" borderId="9" xfId="0" applyNumberFormat="1" applyFill="1" applyBorder="1" applyProtection="1">
      <protection locked="0"/>
    </xf>
    <xf numFmtId="164" fontId="0" fillId="2" borderId="0" xfId="0" applyNumberFormat="1" applyFill="1" applyProtection="1">
      <protection locked="0"/>
    </xf>
    <xf numFmtId="167" fontId="0" fillId="8" borderId="0" xfId="0" applyNumberFormat="1" applyFill="1" applyAlignment="1" applyProtection="1">
      <alignment horizontal="center"/>
      <protection locked="0"/>
    </xf>
    <xf numFmtId="164" fontId="4" fillId="8" borderId="0" xfId="1" applyNumberFormat="1" applyFont="1" applyFill="1" applyBorder="1" applyAlignment="1" applyProtection="1">
      <alignment horizontal="center"/>
      <protection locked="0"/>
    </xf>
    <xf numFmtId="0" fontId="0" fillId="8" borderId="0" xfId="0" applyFill="1" applyAlignment="1" applyProtection="1">
      <alignment horizontal="right"/>
      <protection locked="0"/>
    </xf>
    <xf numFmtId="164" fontId="0" fillId="2" borderId="9" xfId="1" applyNumberFormat="1" applyFont="1" applyFill="1" applyBorder="1" applyProtection="1">
      <protection locked="0"/>
    </xf>
    <xf numFmtId="164" fontId="0" fillId="2" borderId="0" xfId="1" applyNumberFormat="1" applyFont="1" applyFill="1" applyBorder="1" applyProtection="1">
      <protection locked="0"/>
    </xf>
    <xf numFmtId="0" fontId="2" fillId="2" borderId="0" xfId="0" applyFont="1" applyFill="1" applyAlignment="1" applyProtection="1">
      <alignment horizontal="right"/>
      <protection locked="0"/>
    </xf>
    <xf numFmtId="164" fontId="0" fillId="2" borderId="11" xfId="0" applyNumberFormat="1" applyFill="1" applyBorder="1" applyProtection="1">
      <protection locked="0"/>
    </xf>
    <xf numFmtId="164" fontId="0" fillId="2" borderId="20" xfId="0" applyNumberFormat="1" applyFill="1" applyBorder="1" applyProtection="1">
      <protection locked="0"/>
    </xf>
    <xf numFmtId="164" fontId="2" fillId="2" borderId="24" xfId="0" applyNumberFormat="1" applyFont="1" applyFill="1" applyBorder="1" applyProtection="1">
      <protection locked="0"/>
    </xf>
    <xf numFmtId="0" fontId="2" fillId="8" borderId="0" xfId="0" applyFont="1" applyFill="1" applyAlignment="1" applyProtection="1">
      <alignment horizontal="right"/>
      <protection locked="0"/>
    </xf>
    <xf numFmtId="0" fontId="2" fillId="0" borderId="0" xfId="0" applyFont="1" applyAlignment="1" applyProtection="1">
      <alignment horizontal="right"/>
      <protection locked="0"/>
    </xf>
    <xf numFmtId="44" fontId="0" fillId="0" borderId="0" xfId="0" applyNumberFormat="1" applyProtection="1">
      <protection locked="0"/>
    </xf>
    <xf numFmtId="0" fontId="0" fillId="18" borderId="0" xfId="0" applyFill="1" applyProtection="1">
      <protection locked="0"/>
    </xf>
    <xf numFmtId="0" fontId="2" fillId="18" borderId="0" xfId="0" applyFont="1" applyFill="1" applyProtection="1">
      <protection locked="0"/>
    </xf>
    <xf numFmtId="0" fontId="3" fillId="0" borderId="4" xfId="0" applyFont="1" applyBorder="1" applyAlignment="1" applyProtection="1">
      <alignment horizontal="right"/>
      <protection locked="0"/>
    </xf>
    <xf numFmtId="164" fontId="2" fillId="0" borderId="0" xfId="1" applyNumberFormat="1" applyFont="1" applyProtection="1">
      <protection locked="0"/>
    </xf>
    <xf numFmtId="0" fontId="3" fillId="0" borderId="3" xfId="0" applyFont="1" applyBorder="1" applyAlignment="1" applyProtection="1">
      <alignment horizontal="right"/>
      <protection locked="0"/>
    </xf>
    <xf numFmtId="164" fontId="0" fillId="0" borderId="2" xfId="1" applyNumberFormat="1" applyFont="1" applyBorder="1" applyProtection="1">
      <protection locked="0"/>
    </xf>
    <xf numFmtId="0" fontId="6" fillId="8" borderId="0" xfId="0" applyFont="1" applyFill="1" applyAlignment="1" applyProtection="1">
      <alignment horizontal="right"/>
      <protection locked="0"/>
    </xf>
    <xf numFmtId="0" fontId="5" fillId="8" borderId="0" xfId="0" applyFont="1" applyFill="1" applyAlignment="1" applyProtection="1">
      <alignment horizontal="right"/>
      <protection locked="0"/>
    </xf>
    <xf numFmtId="164" fontId="0" fillId="8" borderId="11" xfId="1" applyNumberFormat="1" applyFont="1" applyFill="1" applyBorder="1" applyProtection="1">
      <protection locked="0"/>
    </xf>
    <xf numFmtId="164" fontId="2" fillId="8" borderId="24" xfId="1" applyNumberFormat="1" applyFont="1" applyFill="1" applyBorder="1" applyProtection="1">
      <protection locked="0"/>
    </xf>
    <xf numFmtId="0" fontId="6" fillId="18" borderId="0" xfId="0" applyFont="1" applyFill="1" applyAlignment="1" applyProtection="1">
      <alignment horizontal="right"/>
      <protection locked="0"/>
    </xf>
    <xf numFmtId="0" fontId="5" fillId="18" borderId="0" xfId="0" applyFont="1" applyFill="1" applyAlignment="1" applyProtection="1">
      <alignment horizontal="right"/>
      <protection locked="0"/>
    </xf>
    <xf numFmtId="164" fontId="0" fillId="18" borderId="11" xfId="1" applyNumberFormat="1" applyFont="1" applyFill="1" applyBorder="1" applyProtection="1">
      <protection locked="0"/>
    </xf>
    <xf numFmtId="164" fontId="2" fillId="18" borderId="24" xfId="1" applyNumberFormat="1" applyFont="1" applyFill="1" applyBorder="1" applyProtection="1">
      <protection locked="0"/>
    </xf>
    <xf numFmtId="0" fontId="6" fillId="0" borderId="0" xfId="0" applyFont="1" applyAlignment="1" applyProtection="1">
      <alignment horizontal="right"/>
      <protection locked="0"/>
    </xf>
    <xf numFmtId="44" fontId="0" fillId="0" borderId="0" xfId="1" applyFont="1" applyFill="1" applyBorder="1" applyProtection="1">
      <protection locked="0"/>
    </xf>
    <xf numFmtId="44" fontId="2" fillId="0" borderId="0" xfId="1" applyFont="1" applyFill="1" applyBorder="1" applyProtection="1">
      <protection locked="0"/>
    </xf>
    <xf numFmtId="0" fontId="0" fillId="12" borderId="0" xfId="0" applyFill="1" applyProtection="1">
      <protection locked="0"/>
    </xf>
    <xf numFmtId="0" fontId="2" fillId="12" borderId="0" xfId="0" applyFont="1" applyFill="1" applyProtection="1">
      <protection locked="0"/>
    </xf>
    <xf numFmtId="164" fontId="0" fillId="0" borderId="6" xfId="1" applyNumberFormat="1" applyFont="1" applyBorder="1" applyProtection="1">
      <protection locked="0"/>
    </xf>
    <xf numFmtId="0" fontId="2" fillId="12" borderId="0" xfId="0" applyFont="1" applyFill="1" applyAlignment="1" applyProtection="1">
      <alignment horizontal="right"/>
      <protection locked="0"/>
    </xf>
    <xf numFmtId="164" fontId="0" fillId="12" borderId="11" xfId="1" applyNumberFormat="1" applyFont="1" applyFill="1" applyBorder="1" applyProtection="1">
      <protection locked="0"/>
    </xf>
    <xf numFmtId="164" fontId="0" fillId="12" borderId="20" xfId="1" applyNumberFormat="1" applyFont="1" applyFill="1" applyBorder="1" applyProtection="1">
      <protection locked="0"/>
    </xf>
    <xf numFmtId="164" fontId="2" fillId="12" borderId="24" xfId="1" applyNumberFormat="1" applyFont="1" applyFill="1" applyBorder="1" applyProtection="1">
      <protection locked="0"/>
    </xf>
    <xf numFmtId="164" fontId="0" fillId="8" borderId="20" xfId="1" applyNumberFormat="1" applyFont="1" applyFill="1" applyBorder="1" applyProtection="1">
      <protection locked="0"/>
    </xf>
    <xf numFmtId="0" fontId="0" fillId="9" borderId="0" xfId="0" applyFill="1" applyProtection="1">
      <protection locked="0"/>
    </xf>
    <xf numFmtId="0" fontId="2" fillId="9" borderId="0" xfId="0" applyFont="1" applyFill="1" applyProtection="1">
      <protection locked="0"/>
    </xf>
    <xf numFmtId="0" fontId="6" fillId="9" borderId="0" xfId="0" applyFont="1" applyFill="1" applyAlignment="1" applyProtection="1">
      <alignment horizontal="right"/>
      <protection locked="0"/>
    </xf>
    <xf numFmtId="0" fontId="5" fillId="9" borderId="0" xfId="0" applyFont="1" applyFill="1" applyAlignment="1" applyProtection="1">
      <alignment horizontal="right"/>
      <protection locked="0"/>
    </xf>
    <xf numFmtId="164" fontId="0" fillId="9" borderId="11" xfId="1" applyNumberFormat="1" applyFont="1" applyFill="1" applyBorder="1" applyProtection="1">
      <protection locked="0"/>
    </xf>
    <xf numFmtId="164" fontId="0" fillId="9" borderId="20" xfId="1" applyNumberFormat="1" applyFont="1" applyFill="1" applyBorder="1" applyProtection="1">
      <protection locked="0"/>
    </xf>
    <xf numFmtId="164" fontId="2" fillId="9" borderId="24" xfId="1" applyNumberFormat="1" applyFont="1" applyFill="1" applyBorder="1" applyProtection="1">
      <protection locked="0"/>
    </xf>
    <xf numFmtId="164" fontId="0" fillId="18" borderId="20" xfId="1" applyNumberFormat="1" applyFont="1" applyFill="1" applyBorder="1" applyProtection="1">
      <protection locked="0"/>
    </xf>
    <xf numFmtId="0" fontId="0" fillId="6" borderId="0" xfId="0" applyFill="1" applyProtection="1">
      <protection locked="0"/>
    </xf>
    <xf numFmtId="0" fontId="2" fillId="6" borderId="0" xfId="0" applyFont="1" applyFill="1" applyProtection="1">
      <protection locked="0"/>
    </xf>
    <xf numFmtId="0" fontId="0" fillId="0" borderId="4" xfId="0" applyBorder="1" applyProtection="1">
      <protection locked="0"/>
    </xf>
    <xf numFmtId="0" fontId="0" fillId="0" borderId="3" xfId="0" applyBorder="1" applyProtection="1">
      <protection locked="0"/>
    </xf>
    <xf numFmtId="0" fontId="0" fillId="0" borderId="3" xfId="0" applyBorder="1" applyAlignment="1" applyProtection="1">
      <alignment horizontal="right"/>
      <protection locked="0"/>
    </xf>
    <xf numFmtId="164" fontId="0" fillId="6" borderId="13" xfId="1" applyNumberFormat="1" applyFont="1" applyFill="1" applyBorder="1" applyProtection="1">
      <protection locked="0"/>
    </xf>
    <xf numFmtId="164" fontId="0" fillId="6" borderId="21" xfId="1" applyNumberFormat="1" applyFont="1" applyFill="1" applyBorder="1" applyProtection="1">
      <protection locked="0"/>
    </xf>
    <xf numFmtId="164" fontId="0" fillId="6" borderId="14" xfId="1" applyNumberFormat="1" applyFont="1" applyFill="1" applyBorder="1" applyProtection="1">
      <protection locked="0"/>
    </xf>
    <xf numFmtId="164" fontId="2" fillId="6" borderId="25" xfId="1" applyNumberFormat="1" applyFont="1" applyFill="1" applyBorder="1" applyProtection="1">
      <protection locked="0"/>
    </xf>
    <xf numFmtId="164" fontId="0" fillId="8" borderId="13" xfId="1" applyNumberFormat="1" applyFont="1" applyFill="1" applyBorder="1" applyProtection="1">
      <protection locked="0"/>
    </xf>
    <xf numFmtId="164" fontId="0" fillId="8" borderId="21" xfId="1" applyNumberFormat="1" applyFont="1" applyFill="1" applyBorder="1" applyProtection="1">
      <protection locked="0"/>
    </xf>
    <xf numFmtId="164" fontId="0" fillId="8" borderId="14" xfId="1" applyNumberFormat="1" applyFont="1" applyFill="1" applyBorder="1" applyProtection="1">
      <protection locked="0"/>
    </xf>
    <xf numFmtId="164" fontId="2" fillId="8" borderId="25" xfId="1" applyNumberFormat="1" applyFont="1" applyFill="1" applyBorder="1" applyProtection="1">
      <protection locked="0"/>
    </xf>
    <xf numFmtId="0" fontId="0" fillId="0" borderId="16" xfId="0" applyBorder="1" applyAlignment="1" applyProtection="1">
      <alignment horizontal="right"/>
      <protection locked="0"/>
    </xf>
    <xf numFmtId="164" fontId="0" fillId="0" borderId="17" xfId="1" applyNumberFormat="1" applyFont="1" applyBorder="1" applyProtection="1">
      <protection locked="0"/>
    </xf>
    <xf numFmtId="164" fontId="0" fillId="0" borderId="18" xfId="1" applyNumberFormat="1" applyFont="1" applyBorder="1" applyProtection="1">
      <protection locked="0"/>
    </xf>
    <xf numFmtId="0" fontId="0" fillId="0" borderId="15" xfId="0" applyBorder="1" applyAlignment="1" applyProtection="1">
      <alignment horizontal="right"/>
      <protection locked="0"/>
    </xf>
    <xf numFmtId="0" fontId="0" fillId="0" borderId="16" xfId="0" applyBorder="1" applyProtection="1">
      <protection locked="0"/>
    </xf>
    <xf numFmtId="0" fontId="0" fillId="8" borderId="3" xfId="0" applyFill="1" applyBorder="1" applyAlignment="1" applyProtection="1">
      <alignment horizontal="right"/>
      <protection locked="0"/>
    </xf>
    <xf numFmtId="164" fontId="0" fillId="8" borderId="2" xfId="1" applyNumberFormat="1" applyFont="1" applyFill="1" applyBorder="1" applyProtection="1">
      <protection locked="0"/>
    </xf>
    <xf numFmtId="164" fontId="0" fillId="8" borderId="6" xfId="1" applyNumberFormat="1" applyFont="1" applyFill="1" applyBorder="1" applyProtection="1">
      <protection locked="0"/>
    </xf>
    <xf numFmtId="164" fontId="2" fillId="8" borderId="0" xfId="1" applyNumberFormat="1" applyFont="1" applyFill="1" applyProtection="1">
      <protection locked="0"/>
    </xf>
    <xf numFmtId="0" fontId="3" fillId="0" borderId="16" xfId="0" applyFont="1" applyBorder="1" applyAlignment="1" applyProtection="1">
      <alignment horizontal="right"/>
      <protection locked="0"/>
    </xf>
    <xf numFmtId="0" fontId="4" fillId="0" borderId="16"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2" fillId="6" borderId="22" xfId="0" applyFont="1" applyFill="1" applyBorder="1" applyAlignment="1" applyProtection="1">
      <alignment horizontal="right"/>
      <protection locked="0"/>
    </xf>
    <xf numFmtId="164" fontId="0" fillId="6" borderId="19" xfId="1" applyNumberFormat="1" applyFont="1" applyFill="1" applyBorder="1" applyProtection="1">
      <protection locked="0"/>
    </xf>
    <xf numFmtId="0" fontId="2" fillId="8" borderId="22" xfId="0" applyFont="1" applyFill="1" applyBorder="1" applyAlignment="1" applyProtection="1">
      <alignment horizontal="right"/>
      <protection locked="0"/>
    </xf>
    <xf numFmtId="164" fontId="0" fillId="8" borderId="19" xfId="1" applyNumberFormat="1" applyFont="1" applyFill="1" applyBorder="1" applyProtection="1">
      <protection locked="0"/>
    </xf>
    <xf numFmtId="164" fontId="0" fillId="0" borderId="8" xfId="1" applyNumberFormat="1" applyFont="1" applyFill="1" applyBorder="1" applyProtection="1">
      <protection locked="0"/>
    </xf>
    <xf numFmtId="164" fontId="0" fillId="0" borderId="7" xfId="1" applyNumberFormat="1" applyFont="1" applyFill="1" applyBorder="1" applyProtection="1">
      <protection locked="0"/>
    </xf>
    <xf numFmtId="164" fontId="0" fillId="0" borderId="0" xfId="1" applyNumberFormat="1" applyFont="1" applyFill="1" applyBorder="1" applyProtection="1">
      <protection locked="0"/>
    </xf>
    <xf numFmtId="164" fontId="2" fillId="0" borderId="0" xfId="1" applyNumberFormat="1" applyFont="1" applyFill="1" applyProtection="1">
      <protection locked="0"/>
    </xf>
    <xf numFmtId="0" fontId="0" fillId="4" borderId="4" xfId="0" applyFill="1" applyBorder="1" applyAlignment="1" applyProtection="1">
      <alignment horizontal="right"/>
      <protection locked="0"/>
    </xf>
    <xf numFmtId="0" fontId="0" fillId="4" borderId="0" xfId="0" applyFill="1" applyAlignment="1" applyProtection="1">
      <alignment horizontal="right"/>
      <protection locked="0"/>
    </xf>
    <xf numFmtId="164" fontId="0" fillId="0" borderId="6" xfId="1" applyNumberFormat="1" applyFont="1" applyFill="1" applyBorder="1" applyProtection="1">
      <protection locked="0"/>
    </xf>
    <xf numFmtId="164" fontId="0" fillId="0" borderId="2" xfId="1" applyNumberFormat="1" applyFont="1" applyFill="1" applyBorder="1" applyProtection="1">
      <protection locked="0"/>
    </xf>
    <xf numFmtId="0" fontId="0" fillId="11" borderId="4" xfId="0" applyFill="1" applyBorder="1" applyAlignment="1" applyProtection="1">
      <alignment horizontal="right"/>
      <protection locked="0"/>
    </xf>
    <xf numFmtId="0" fontId="0" fillId="11" borderId="0" xfId="0" applyFill="1" applyAlignment="1" applyProtection="1">
      <alignment horizontal="right"/>
      <protection locked="0"/>
    </xf>
    <xf numFmtId="0" fontId="0" fillId="4" borderId="3" xfId="0" applyFill="1" applyBorder="1" applyAlignment="1" applyProtection="1">
      <alignment horizontal="right"/>
      <protection locked="0"/>
    </xf>
    <xf numFmtId="0" fontId="0" fillId="11" borderId="3" xfId="0" applyFill="1" applyBorder="1" applyAlignment="1" applyProtection="1">
      <alignment horizontal="right"/>
      <protection locked="0"/>
    </xf>
    <xf numFmtId="164" fontId="0" fillId="0" borderId="9" xfId="1" applyNumberFormat="1" applyFont="1" applyFill="1" applyBorder="1" applyProtection="1">
      <protection locked="0"/>
    </xf>
    <xf numFmtId="164" fontId="2" fillId="6" borderId="5" xfId="1" applyNumberFormat="1" applyFont="1" applyFill="1" applyBorder="1" applyProtection="1">
      <protection locked="0"/>
    </xf>
    <xf numFmtId="164" fontId="2" fillId="8" borderId="5" xfId="1" applyNumberFormat="1" applyFont="1" applyFill="1" applyBorder="1" applyProtection="1">
      <protection locked="0"/>
    </xf>
    <xf numFmtId="164" fontId="0" fillId="4" borderId="8" xfId="1" applyNumberFormat="1" applyFont="1" applyFill="1" applyBorder="1" applyProtection="1">
      <protection locked="0"/>
    </xf>
    <xf numFmtId="164" fontId="0" fillId="4" borderId="7" xfId="1" applyNumberFormat="1" applyFont="1" applyFill="1" applyBorder="1" applyProtection="1">
      <protection locked="0"/>
    </xf>
    <xf numFmtId="164" fontId="2" fillId="0" borderId="0" xfId="1" applyNumberFormat="1" applyFont="1" applyBorder="1" applyProtection="1">
      <protection locked="0"/>
    </xf>
    <xf numFmtId="164" fontId="0" fillId="11" borderId="8" xfId="1" applyNumberFormat="1" applyFont="1" applyFill="1" applyBorder="1" applyProtection="1">
      <protection locked="0"/>
    </xf>
    <xf numFmtId="164" fontId="0" fillId="11" borderId="7" xfId="1" applyNumberFormat="1" applyFont="1" applyFill="1" applyBorder="1" applyProtection="1">
      <protection locked="0"/>
    </xf>
    <xf numFmtId="0" fontId="0" fillId="0" borderId="4" xfId="0" applyBorder="1" applyAlignment="1" applyProtection="1">
      <alignment horizontal="left"/>
      <protection locked="0"/>
    </xf>
    <xf numFmtId="165" fontId="0" fillId="4" borderId="4" xfId="2" applyNumberFormat="1" applyFont="1" applyFill="1" applyBorder="1" applyProtection="1">
      <protection locked="0"/>
    </xf>
    <xf numFmtId="165" fontId="0" fillId="11" borderId="4" xfId="2" applyNumberFormat="1" applyFont="1" applyFill="1" applyBorder="1" applyProtection="1">
      <protection locked="0"/>
    </xf>
    <xf numFmtId="164" fontId="0" fillId="4" borderId="6" xfId="1" applyNumberFormat="1" applyFont="1" applyFill="1" applyBorder="1" applyProtection="1">
      <protection locked="0"/>
    </xf>
    <xf numFmtId="164" fontId="0" fillId="11" borderId="2" xfId="1" applyNumberFormat="1" applyFont="1" applyFill="1" applyBorder="1" applyProtection="1">
      <protection locked="0"/>
    </xf>
    <xf numFmtId="164" fontId="0" fillId="11" borderId="6" xfId="1" applyNumberFormat="1" applyFont="1" applyFill="1" applyBorder="1" applyProtection="1">
      <protection locked="0"/>
    </xf>
    <xf numFmtId="164" fontId="0" fillId="6" borderId="9" xfId="1" applyNumberFormat="1" applyFont="1" applyFill="1" applyBorder="1" applyProtection="1">
      <protection locked="0"/>
    </xf>
    <xf numFmtId="164" fontId="2" fillId="6" borderId="24" xfId="1" applyNumberFormat="1" applyFont="1" applyFill="1" applyBorder="1" applyProtection="1">
      <protection locked="0"/>
    </xf>
    <xf numFmtId="44" fontId="2" fillId="0" borderId="0" xfId="1" applyFont="1" applyFill="1" applyProtection="1">
      <protection locked="0"/>
    </xf>
    <xf numFmtId="10" fontId="2" fillId="2" borderId="0" xfId="2" applyNumberFormat="1" applyFont="1" applyFill="1" applyProtection="1">
      <protection locked="0"/>
    </xf>
    <xf numFmtId="10" fontId="2" fillId="8" borderId="0" xfId="2" applyNumberFormat="1" applyFont="1" applyFill="1" applyProtection="1">
      <protection locked="0"/>
    </xf>
    <xf numFmtId="10" fontId="0" fillId="2" borderId="0" xfId="2" applyNumberFormat="1" applyFont="1" applyFill="1" applyProtection="1">
      <protection locked="0"/>
    </xf>
    <xf numFmtId="10" fontId="0" fillId="8" borderId="0" xfId="2" applyNumberFormat="1" applyFont="1" applyFill="1" applyProtection="1">
      <protection locked="0"/>
    </xf>
    <xf numFmtId="0" fontId="0" fillId="15" borderId="0" xfId="0" applyFill="1" applyProtection="1">
      <protection locked="0"/>
    </xf>
    <xf numFmtId="0" fontId="2" fillId="15" borderId="0" xfId="0" applyFont="1" applyFill="1" applyAlignment="1" applyProtection="1">
      <alignment horizontal="right"/>
      <protection locked="0"/>
    </xf>
    <xf numFmtId="164" fontId="0" fillId="2" borderId="0" xfId="1" applyNumberFormat="1" applyFont="1" applyFill="1" applyProtection="1">
      <protection locked="0"/>
    </xf>
    <xf numFmtId="0" fontId="0" fillId="0" borderId="11" xfId="0" applyBorder="1" applyAlignment="1" applyProtection="1">
      <alignment horizontal="center"/>
      <protection locked="0"/>
    </xf>
    <xf numFmtId="0" fontId="0" fillId="7" borderId="0" xfId="0" applyFill="1" applyProtection="1">
      <protection locked="0"/>
    </xf>
    <xf numFmtId="0" fontId="0" fillId="7" borderId="0" xfId="0" applyFill="1" applyAlignment="1" applyProtection="1">
      <alignment horizontal="right"/>
      <protection locked="0"/>
    </xf>
    <xf numFmtId="164" fontId="0" fillId="7" borderId="0" xfId="0" applyNumberFormat="1" applyFill="1" applyProtection="1">
      <protection locked="0"/>
    </xf>
    <xf numFmtId="0" fontId="0" fillId="11" borderId="23" xfId="0" applyFill="1" applyBorder="1" applyProtection="1">
      <protection locked="0"/>
    </xf>
    <xf numFmtId="0" fontId="0" fillId="11" borderId="0" xfId="0" applyFill="1" applyProtection="1">
      <protection locked="0"/>
    </xf>
    <xf numFmtId="0" fontId="0" fillId="0" borderId="9" xfId="0" applyBorder="1" applyAlignment="1" applyProtection="1">
      <alignment horizontal="center"/>
      <protection locked="0"/>
    </xf>
    <xf numFmtId="0" fontId="13" fillId="11" borderId="0" xfId="0" applyFont="1" applyFill="1" applyAlignment="1" applyProtection="1">
      <alignment horizontal="center"/>
      <protection locked="0"/>
    </xf>
    <xf numFmtId="0" fontId="0" fillId="11" borderId="23" xfId="0" applyFill="1" applyBorder="1" applyAlignment="1" applyProtection="1">
      <alignment vertical="center"/>
      <protection locked="0"/>
    </xf>
    <xf numFmtId="0" fontId="2" fillId="11" borderId="0" xfId="0" applyFont="1" applyFill="1" applyAlignment="1" applyProtection="1">
      <alignment horizontal="center"/>
      <protection locked="0"/>
    </xf>
    <xf numFmtId="0" fontId="0" fillId="20" borderId="8" xfId="0" applyFill="1" applyBorder="1" applyAlignment="1" applyProtection="1">
      <alignment horizontal="left"/>
      <protection locked="0"/>
    </xf>
    <xf numFmtId="165" fontId="0" fillId="0" borderId="0" xfId="0" applyNumberFormat="1"/>
    <xf numFmtId="169" fontId="0" fillId="0" borderId="0" xfId="0" applyNumberFormat="1"/>
    <xf numFmtId="164" fontId="0" fillId="0" borderId="9" xfId="0" applyNumberFormat="1" applyBorder="1"/>
    <xf numFmtId="164" fontId="0" fillId="0" borderId="8" xfId="0" applyNumberFormat="1" applyBorder="1"/>
    <xf numFmtId="165" fontId="0" fillId="0" borderId="11" xfId="0" applyNumberFormat="1" applyBorder="1"/>
    <xf numFmtId="164" fontId="0" fillId="19" borderId="9" xfId="1" applyNumberFormat="1" applyFont="1" applyFill="1" applyBorder="1" applyProtection="1"/>
    <xf numFmtId="164" fontId="0" fillId="19" borderId="8" xfId="1" applyNumberFormat="1" applyFont="1" applyFill="1" applyBorder="1" applyProtection="1"/>
    <xf numFmtId="164" fontId="0" fillId="0" borderId="9" xfId="1" applyNumberFormat="1" applyFont="1" applyBorder="1" applyProtection="1"/>
    <xf numFmtId="164" fontId="0" fillId="0" borderId="8" xfId="1" applyNumberFormat="1" applyFont="1" applyBorder="1" applyProtection="1"/>
    <xf numFmtId="9" fontId="0" fillId="0" borderId="11" xfId="0" applyNumberFormat="1" applyBorder="1"/>
    <xf numFmtId="169" fontId="0" fillId="0" borderId="12" xfId="0" applyNumberFormat="1" applyBorder="1"/>
    <xf numFmtId="164" fontId="0" fillId="0" borderId="12" xfId="0" applyNumberFormat="1" applyBorder="1"/>
    <xf numFmtId="164" fontId="2" fillId="0" borderId="0" xfId="0" applyNumberFormat="1" applyFont="1"/>
    <xf numFmtId="164" fontId="0" fillId="0" borderId="7" xfId="0" applyNumberFormat="1" applyBorder="1"/>
    <xf numFmtId="164" fontId="2" fillId="0" borderId="4" xfId="0" applyNumberFormat="1" applyFont="1" applyBorder="1"/>
    <xf numFmtId="44" fontId="2" fillId="0" borderId="0" xfId="0" applyNumberFormat="1" applyFont="1"/>
    <xf numFmtId="164" fontId="0" fillId="19" borderId="12" xfId="1" applyNumberFormat="1" applyFont="1" applyFill="1" applyBorder="1" applyProtection="1"/>
    <xf numFmtId="164" fontId="2" fillId="19" borderId="0" xfId="0" applyNumberFormat="1" applyFont="1" applyFill="1"/>
    <xf numFmtId="164" fontId="0" fillId="19" borderId="7" xfId="1" applyNumberFormat="1" applyFont="1" applyFill="1" applyBorder="1" applyProtection="1"/>
    <xf numFmtId="164" fontId="2" fillId="19" borderId="4" xfId="0" applyNumberFormat="1" applyFont="1" applyFill="1" applyBorder="1"/>
    <xf numFmtId="164" fontId="0" fillId="0" borderId="12" xfId="1" applyNumberFormat="1" applyFont="1" applyBorder="1" applyProtection="1"/>
    <xf numFmtId="164" fontId="0" fillId="0" borderId="7" xfId="1" applyNumberFormat="1" applyFont="1" applyBorder="1" applyProtection="1"/>
    <xf numFmtId="168" fontId="0" fillId="0" borderId="9" xfId="1" applyNumberFormat="1" applyFont="1" applyBorder="1" applyAlignment="1" applyProtection="1"/>
    <xf numFmtId="164" fontId="0" fillId="0" borderId="9" xfId="1" applyNumberFormat="1" applyFont="1" applyBorder="1" applyAlignment="1" applyProtection="1"/>
    <xf numFmtId="164" fontId="0" fillId="0" borderId="8" xfId="1" applyNumberFormat="1" applyFont="1" applyBorder="1" applyAlignment="1" applyProtection="1"/>
    <xf numFmtId="168" fontId="0" fillId="0" borderId="9" xfId="0" applyNumberFormat="1" applyBorder="1"/>
    <xf numFmtId="168" fontId="0" fillId="0" borderId="11" xfId="0" applyNumberFormat="1" applyBorder="1"/>
    <xf numFmtId="164" fontId="2" fillId="0" borderId="0" xfId="1" applyNumberFormat="1" applyFont="1" applyBorder="1" applyProtection="1"/>
    <xf numFmtId="164" fontId="0" fillId="0" borderId="6" xfId="1" applyNumberFormat="1" applyFont="1" applyBorder="1" applyProtection="1"/>
    <xf numFmtId="164" fontId="0" fillId="0" borderId="2" xfId="1" applyNumberFormat="1" applyFont="1" applyBorder="1" applyProtection="1"/>
    <xf numFmtId="164" fontId="0" fillId="12" borderId="9" xfId="1" applyNumberFormat="1" applyFont="1" applyFill="1" applyBorder="1" applyProtection="1"/>
    <xf numFmtId="164" fontId="0" fillId="12" borderId="13" xfId="1" applyNumberFormat="1" applyFont="1" applyFill="1" applyBorder="1" applyProtection="1"/>
    <xf numFmtId="164" fontId="2" fillId="0" borderId="14" xfId="1" applyNumberFormat="1" applyFont="1" applyBorder="1" applyProtection="1"/>
    <xf numFmtId="164" fontId="0" fillId="6" borderId="9" xfId="1" applyNumberFormat="1" applyFont="1" applyFill="1" applyBorder="1" applyProtection="1"/>
    <xf numFmtId="164" fontId="2" fillId="6" borderId="0" xfId="1" applyNumberFormat="1" applyFont="1" applyFill="1" applyProtection="1"/>
    <xf numFmtId="164" fontId="2" fillId="0" borderId="0" xfId="1" applyNumberFormat="1" applyFont="1" applyProtection="1"/>
    <xf numFmtId="164" fontId="0" fillId="2" borderId="9" xfId="0" applyNumberFormat="1" applyFill="1" applyBorder="1"/>
    <xf numFmtId="164" fontId="2" fillId="2" borderId="0" xfId="1" applyNumberFormat="1" applyFont="1" applyFill="1" applyProtection="1"/>
    <xf numFmtId="164" fontId="0" fillId="5" borderId="9" xfId="0" applyNumberFormat="1" applyFill="1" applyBorder="1"/>
    <xf numFmtId="164" fontId="2" fillId="5" borderId="0" xfId="1" applyNumberFormat="1" applyFont="1" applyFill="1" applyProtection="1"/>
    <xf numFmtId="164" fontId="0" fillId="13" borderId="9" xfId="0" applyNumberFormat="1" applyFill="1" applyBorder="1"/>
    <xf numFmtId="164" fontId="2" fillId="13" borderId="0" xfId="1" applyNumberFormat="1" applyFont="1" applyFill="1" applyProtection="1"/>
    <xf numFmtId="164" fontId="0" fillId="12" borderId="9" xfId="0" applyNumberFormat="1" applyFill="1" applyBorder="1"/>
    <xf numFmtId="164" fontId="2" fillId="12" borderId="0" xfId="1" applyNumberFormat="1" applyFont="1" applyFill="1" applyProtection="1"/>
    <xf numFmtId="164" fontId="0" fillId="8" borderId="9" xfId="0" applyNumberFormat="1" applyFill="1" applyBorder="1"/>
    <xf numFmtId="164" fontId="0" fillId="8" borderId="0" xfId="0" applyNumberFormat="1" applyFill="1"/>
    <xf numFmtId="164" fontId="0" fillId="8" borderId="9" xfId="1" applyNumberFormat="1" applyFont="1" applyFill="1" applyBorder="1" applyProtection="1"/>
    <xf numFmtId="164" fontId="0" fillId="8" borderId="0" xfId="1" applyNumberFormat="1" applyFont="1" applyFill="1" applyBorder="1" applyProtection="1"/>
    <xf numFmtId="164" fontId="0" fillId="8" borderId="11" xfId="0" applyNumberFormat="1" applyFill="1" applyBorder="1"/>
    <xf numFmtId="164" fontId="0" fillId="8" borderId="20" xfId="0" applyNumberFormat="1" applyFill="1" applyBorder="1"/>
    <xf numFmtId="164" fontId="2" fillId="8" borderId="24" xfId="0" applyNumberFormat="1" applyFont="1" applyFill="1" applyBorder="1"/>
    <xf numFmtId="164" fontId="2" fillId="8" borderId="24" xfId="1" applyNumberFormat="1" applyFont="1" applyFill="1" applyBorder="1" applyProtection="1"/>
    <xf numFmtId="164" fontId="0" fillId="14" borderId="9" xfId="1" applyNumberFormat="1" applyFont="1" applyFill="1" applyBorder="1" applyProtection="1"/>
    <xf numFmtId="164" fontId="0" fillId="14" borderId="13" xfId="1" applyNumberFormat="1" applyFont="1" applyFill="1" applyBorder="1" applyProtection="1"/>
    <xf numFmtId="164" fontId="2" fillId="8" borderId="0" xfId="1" applyNumberFormat="1" applyFont="1" applyFill="1" applyProtection="1"/>
    <xf numFmtId="164" fontId="0" fillId="16" borderId="9" xfId="0" applyNumberFormat="1" applyFill="1" applyBorder="1"/>
    <xf numFmtId="164" fontId="2" fillId="16" borderId="0" xfId="1" applyNumberFormat="1" applyFont="1" applyFill="1" applyProtection="1"/>
    <xf numFmtId="164" fontId="0" fillId="17" borderId="9" xfId="0" applyNumberFormat="1" applyFill="1" applyBorder="1"/>
    <xf numFmtId="164" fontId="2" fillId="17" borderId="0" xfId="1" applyNumberFormat="1" applyFont="1" applyFill="1" applyProtection="1"/>
    <xf numFmtId="164" fontId="0" fillId="4" borderId="9" xfId="0" applyNumberFormat="1" applyFill="1" applyBorder="1"/>
    <xf numFmtId="164" fontId="2" fillId="4" borderId="0" xfId="1" applyNumberFormat="1" applyFont="1" applyFill="1" applyProtection="1"/>
    <xf numFmtId="164" fontId="0" fillId="15" borderId="9" xfId="0" applyNumberFormat="1" applyFill="1" applyBorder="1"/>
    <xf numFmtId="164" fontId="0" fillId="15" borderId="0" xfId="0" applyNumberFormat="1" applyFill="1"/>
    <xf numFmtId="164" fontId="0" fillId="15" borderId="23" xfId="0" applyNumberFormat="1" applyFill="1" applyBorder="1"/>
    <xf numFmtId="0" fontId="0" fillId="0" borderId="3" xfId="0" applyBorder="1" applyAlignment="1" applyProtection="1">
      <alignment horizontal="left"/>
      <protection locked="0"/>
    </xf>
    <xf numFmtId="0" fontId="0" fillId="0" borderId="16"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3" fillId="0" borderId="16"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0" fontId="2" fillId="0" borderId="0" xfId="0" applyFont="1" applyAlignment="1" applyProtection="1">
      <alignment horizontal="right"/>
      <protection locked="0"/>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0" fontId="7" fillId="11" borderId="5" xfId="0" applyFont="1" applyFill="1" applyBorder="1" applyAlignment="1" applyProtection="1">
      <alignment horizontal="center" wrapText="1"/>
      <protection locked="0"/>
    </xf>
    <xf numFmtId="0" fontId="7" fillId="11" borderId="4" xfId="0" applyFont="1" applyFill="1" applyBorder="1" applyAlignment="1" applyProtection="1">
      <alignment horizontal="center" wrapText="1"/>
      <protection locked="0"/>
    </xf>
    <xf numFmtId="0" fontId="0" fillId="0" borderId="1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2" fillId="8" borderId="14" xfId="0" applyFont="1" applyFill="1" applyBorder="1" applyAlignment="1" applyProtection="1">
      <alignment horizontal="right"/>
      <protection locked="0"/>
    </xf>
    <xf numFmtId="0" fontId="0" fillId="0" borderId="1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4" xfId="0" applyBorder="1" applyAlignment="1" applyProtection="1">
      <alignment horizontal="center" vertical="center"/>
      <protection locked="0"/>
    </xf>
    <xf numFmtId="0" fontId="2" fillId="8" borderId="22" xfId="0" applyFont="1" applyFill="1" applyBorder="1" applyAlignment="1" applyProtection="1">
      <alignment horizontal="right"/>
      <protection locked="0"/>
    </xf>
    <xf numFmtId="0" fontId="0" fillId="0" borderId="0" xfId="0" applyAlignment="1" applyProtection="1">
      <alignment horizontal="center"/>
      <protection locked="0"/>
    </xf>
    <xf numFmtId="0" fontId="7" fillId="11" borderId="15" xfId="0" applyFont="1" applyFill="1" applyBorder="1" applyAlignment="1" applyProtection="1">
      <alignment horizontal="center" wrapText="1"/>
      <protection locked="0"/>
    </xf>
    <xf numFmtId="0" fontId="7" fillId="11" borderId="0" xfId="0" applyFont="1" applyFill="1" applyAlignment="1" applyProtection="1">
      <alignment horizontal="center" wrapText="1"/>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0" xfId="0" applyAlignment="1">
      <alignment horizontal="center"/>
    </xf>
    <xf numFmtId="0" fontId="0" fillId="0" borderId="4" xfId="0" applyBorder="1" applyAlignment="1">
      <alignment horizontal="center"/>
    </xf>
    <xf numFmtId="164" fontId="0" fillId="0" borderId="0" xfId="0" applyNumberFormat="1" applyAlignment="1">
      <alignment horizontal="center"/>
    </xf>
    <xf numFmtId="164" fontId="0" fillId="0" borderId="4" xfId="0" applyNumberFormat="1" applyBorder="1" applyAlignment="1">
      <alignment horizontal="center"/>
    </xf>
    <xf numFmtId="0" fontId="0" fillId="19" borderId="5" xfId="0" applyFill="1" applyBorder="1" applyAlignment="1">
      <alignment horizontal="center" wrapText="1"/>
    </xf>
    <xf numFmtId="0" fontId="0" fillId="19" borderId="0" xfId="0" applyFill="1" applyAlignment="1">
      <alignment horizontal="center" wrapText="1"/>
    </xf>
    <xf numFmtId="0" fontId="0" fillId="19" borderId="4" xfId="0" applyFill="1" applyBorder="1" applyAlignment="1">
      <alignment horizontal="center" wrapText="1"/>
    </xf>
    <xf numFmtId="0" fontId="0" fillId="11" borderId="0" xfId="0" applyFill="1" applyAlignment="1" applyProtection="1">
      <alignment horizontal="center" wrapText="1"/>
      <protection locked="0"/>
    </xf>
    <xf numFmtId="0" fontId="0" fillId="11" borderId="4" xfId="0" applyFill="1" applyBorder="1" applyAlignment="1" applyProtection="1">
      <alignment horizontal="center" wrapText="1"/>
      <protection locked="0"/>
    </xf>
    <xf numFmtId="9" fontId="0" fillId="0" borderId="0" xfId="2" applyFont="1" applyFill="1" applyBorder="1" applyAlignment="1" applyProtection="1">
      <alignment horizontal="center"/>
      <protection locked="0"/>
    </xf>
    <xf numFmtId="9" fontId="0" fillId="0" borderId="4" xfId="2" applyFont="1" applyFill="1" applyBorder="1" applyAlignment="1" applyProtection="1">
      <alignment horizontal="center"/>
      <protection locked="0"/>
    </xf>
    <xf numFmtId="167" fontId="0" fillId="0" borderId="0" xfId="0" applyNumberFormat="1" applyAlignment="1" applyProtection="1">
      <alignment horizontal="center"/>
      <protection locked="0"/>
    </xf>
    <xf numFmtId="167" fontId="0" fillId="0" borderId="4" xfId="0" applyNumberFormat="1" applyBorder="1" applyAlignment="1" applyProtection="1">
      <alignment horizontal="center"/>
      <protection locked="0"/>
    </xf>
    <xf numFmtId="0" fontId="0" fillId="11" borderId="5" xfId="0" applyFill="1" applyBorder="1" applyAlignment="1" applyProtection="1">
      <alignment horizontal="center"/>
      <protection locked="0"/>
    </xf>
    <xf numFmtId="0" fontId="0" fillId="11" borderId="0" xfId="0" applyFill="1" applyAlignment="1" applyProtection="1">
      <alignment horizontal="center"/>
      <protection locked="0"/>
    </xf>
    <xf numFmtId="0" fontId="0" fillId="11" borderId="4" xfId="0" applyFill="1" applyBorder="1" applyAlignment="1" applyProtection="1">
      <alignment horizontal="center"/>
      <protection locked="0"/>
    </xf>
    <xf numFmtId="44" fontId="0" fillId="10" borderId="5" xfId="1" applyFont="1" applyFill="1" applyBorder="1" applyAlignment="1" applyProtection="1">
      <alignment horizontal="center"/>
      <protection locked="0"/>
    </xf>
    <xf numFmtId="44" fontId="0" fillId="10" borderId="0" xfId="1" applyFont="1" applyFill="1" applyBorder="1" applyAlignment="1" applyProtection="1">
      <alignment horizontal="center"/>
      <protection locked="0"/>
    </xf>
    <xf numFmtId="44" fontId="0" fillId="10" borderId="4" xfId="1" applyFont="1" applyFill="1" applyBorder="1" applyAlignment="1" applyProtection="1">
      <alignment horizontal="center"/>
      <protection locked="0"/>
    </xf>
    <xf numFmtId="164" fontId="4" fillId="0" borderId="0" xfId="1" applyNumberFormat="1" applyFont="1" applyBorder="1" applyAlignment="1" applyProtection="1">
      <alignment horizontal="center"/>
    </xf>
    <xf numFmtId="164" fontId="4" fillId="0" borderId="4" xfId="1" applyNumberFormat="1" applyFont="1" applyBorder="1" applyAlignment="1" applyProtection="1">
      <alignment horizontal="center"/>
    </xf>
    <xf numFmtId="0" fontId="0" fillId="0" borderId="5" xfId="0" applyBorder="1" applyAlignment="1">
      <alignment horizontal="center" wrapText="1"/>
    </xf>
    <xf numFmtId="0" fontId="0" fillId="0" borderId="0" xfId="0" applyAlignment="1">
      <alignment horizontal="center" wrapText="1"/>
    </xf>
    <xf numFmtId="0" fontId="0" fillId="0" borderId="4" xfId="0" applyBorder="1" applyAlignment="1">
      <alignment horizontal="center" wrapText="1"/>
    </xf>
    <xf numFmtId="165" fontId="0" fillId="11" borderId="5" xfId="2" applyNumberFormat="1" applyFont="1" applyFill="1" applyBorder="1" applyAlignment="1" applyProtection="1">
      <alignment horizontal="center"/>
      <protection locked="0"/>
    </xf>
    <xf numFmtId="165" fontId="0" fillId="11" borderId="0" xfId="2" applyNumberFormat="1" applyFont="1" applyFill="1" applyBorder="1" applyAlignment="1" applyProtection="1">
      <alignment horizontal="center"/>
      <protection locked="0"/>
    </xf>
    <xf numFmtId="165" fontId="0" fillId="11" borderId="4" xfId="2" applyNumberFormat="1" applyFont="1" applyFill="1" applyBorder="1" applyAlignment="1" applyProtection="1">
      <alignment horizontal="center"/>
      <protection locked="0"/>
    </xf>
    <xf numFmtId="167" fontId="0" fillId="0" borderId="0" xfId="0" applyNumberFormat="1" applyAlignment="1">
      <alignment horizontal="center"/>
    </xf>
    <xf numFmtId="167" fontId="0" fillId="0" borderId="4" xfId="0" applyNumberFormat="1" applyBorder="1" applyAlignment="1">
      <alignment horizontal="center"/>
    </xf>
    <xf numFmtId="0" fontId="0" fillId="10" borderId="5" xfId="0" applyFill="1" applyBorder="1" applyAlignment="1" applyProtection="1">
      <alignment horizontal="center"/>
      <protection locked="0"/>
    </xf>
    <xf numFmtId="0" fontId="0" fillId="10" borderId="0" xfId="0" applyFill="1" applyAlignment="1" applyProtection="1">
      <alignment horizontal="center"/>
      <protection locked="0"/>
    </xf>
    <xf numFmtId="0" fontId="0" fillId="10" borderId="4" xfId="0" applyFill="1" applyBorder="1" applyAlignment="1" applyProtection="1">
      <alignment horizontal="center"/>
      <protection locked="0"/>
    </xf>
    <xf numFmtId="164" fontId="0" fillId="11" borderId="0" xfId="1" applyNumberFormat="1" applyFont="1" applyFill="1" applyAlignment="1" applyProtection="1">
      <alignment horizontal="center"/>
    </xf>
    <xf numFmtId="164" fontId="0" fillId="11" borderId="4" xfId="1" applyNumberFormat="1" applyFont="1" applyFill="1" applyBorder="1" applyAlignment="1" applyProtection="1">
      <alignment horizontal="center"/>
    </xf>
    <xf numFmtId="164" fontId="4" fillId="0" borderId="0" xfId="0" applyNumberFormat="1" applyFont="1" applyAlignment="1">
      <alignment horizontal="center"/>
    </xf>
    <xf numFmtId="164" fontId="4" fillId="0" borderId="4" xfId="0" applyNumberFormat="1" applyFont="1" applyBorder="1" applyAlignment="1">
      <alignment horizontal="center"/>
    </xf>
    <xf numFmtId="0" fontId="0" fillId="19" borderId="5" xfId="0" applyFill="1" applyBorder="1" applyAlignment="1" applyProtection="1">
      <alignment horizontal="center" wrapText="1"/>
      <protection locked="0"/>
    </xf>
    <xf numFmtId="0" fontId="0" fillId="19" borderId="0" xfId="0" applyFill="1" applyAlignment="1" applyProtection="1">
      <alignment horizontal="center" wrapText="1"/>
      <protection locked="0"/>
    </xf>
    <xf numFmtId="0" fontId="0" fillId="19" borderId="4" xfId="0"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8" xfId="0" applyFill="1" applyBorder="1" applyAlignment="1" applyProtection="1">
      <alignment horizontal="center" wrapText="1"/>
      <protection locked="0"/>
    </xf>
    <xf numFmtId="165" fontId="0" fillId="4" borderId="5" xfId="2" applyNumberFormat="1" applyFont="1" applyFill="1" applyBorder="1" applyAlignment="1" applyProtection="1">
      <alignment horizontal="center"/>
      <protection locked="0"/>
    </xf>
    <xf numFmtId="165" fontId="0" fillId="4" borderId="0" xfId="2" applyNumberFormat="1" applyFont="1" applyFill="1" applyBorder="1" applyAlignment="1" applyProtection="1">
      <alignment horizontal="center"/>
      <protection locked="0"/>
    </xf>
    <xf numFmtId="165" fontId="0" fillId="4" borderId="4" xfId="2" applyNumberFormat="1" applyFont="1" applyFill="1" applyBorder="1" applyAlignment="1" applyProtection="1">
      <alignment horizontal="center"/>
      <protection locked="0"/>
    </xf>
    <xf numFmtId="164" fontId="0" fillId="4" borderId="5" xfId="1" applyNumberFormat="1" applyFont="1" applyFill="1" applyBorder="1" applyAlignment="1" applyProtection="1">
      <alignment horizontal="center"/>
      <protection locked="0"/>
    </xf>
    <xf numFmtId="164" fontId="0" fillId="4" borderId="0" xfId="1" applyNumberFormat="1" applyFont="1" applyFill="1" applyBorder="1" applyAlignment="1" applyProtection="1">
      <alignment horizontal="center"/>
      <protection locked="0"/>
    </xf>
    <xf numFmtId="164" fontId="0" fillId="4" borderId="4" xfId="1" applyNumberFormat="1" applyFont="1" applyFill="1" applyBorder="1" applyAlignment="1" applyProtection="1">
      <alignment horizontal="center"/>
      <protection locked="0"/>
    </xf>
    <xf numFmtId="0" fontId="0" fillId="0" borderId="5"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4" xfId="0" applyBorder="1" applyAlignment="1" applyProtection="1">
      <alignment horizontal="center" wrapText="1"/>
      <protection locked="0"/>
    </xf>
    <xf numFmtId="0" fontId="0" fillId="4" borderId="0" xfId="0" applyFill="1" applyAlignment="1" applyProtection="1">
      <alignment horizontal="center" wrapText="1"/>
      <protection locked="0"/>
    </xf>
    <xf numFmtId="0" fontId="0" fillId="4" borderId="4" xfId="0" applyFill="1" applyBorder="1" applyAlignment="1" applyProtection="1">
      <alignment horizontal="center" wrapText="1"/>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4" borderId="0" xfId="0" applyFill="1" applyAlignment="1" applyProtection="1">
      <alignment horizontal="center"/>
      <protection locked="0"/>
    </xf>
    <xf numFmtId="0" fontId="0" fillId="4" borderId="4"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5" xfId="0" applyFill="1" applyBorder="1" applyAlignment="1" applyProtection="1">
      <alignment horizontal="center"/>
      <protection locked="0"/>
    </xf>
    <xf numFmtId="164" fontId="0" fillId="4" borderId="0" xfId="1" applyNumberFormat="1" applyFont="1" applyFill="1" applyAlignment="1" applyProtection="1">
      <alignment horizontal="center"/>
      <protection locked="0"/>
    </xf>
    <xf numFmtId="0" fontId="2" fillId="6" borderId="22" xfId="0" applyFont="1" applyFill="1" applyBorder="1" applyAlignment="1" applyProtection="1">
      <alignment horizontal="right"/>
      <protection locked="0"/>
    </xf>
    <xf numFmtId="0" fontId="2" fillId="6" borderId="14" xfId="0" applyFont="1" applyFill="1" applyBorder="1" applyAlignment="1" applyProtection="1">
      <alignment horizontal="right"/>
      <protection locked="0"/>
    </xf>
    <xf numFmtId="0" fontId="7" fillId="4" borderId="15" xfId="0" applyFont="1" applyFill="1" applyBorder="1" applyAlignment="1" applyProtection="1">
      <alignment horizontal="center" wrapText="1"/>
      <protection locked="0"/>
    </xf>
    <xf numFmtId="0" fontId="7" fillId="4" borderId="4" xfId="0" applyFont="1" applyFill="1" applyBorder="1" applyAlignment="1" applyProtection="1">
      <alignment horizontal="center" wrapText="1"/>
      <protection locked="0"/>
    </xf>
    <xf numFmtId="0" fontId="7" fillId="4" borderId="5" xfId="0" applyFont="1" applyFill="1" applyBorder="1" applyAlignment="1" applyProtection="1">
      <alignment horizontal="center" wrapText="1"/>
      <protection locked="0"/>
    </xf>
    <xf numFmtId="0" fontId="7" fillId="4" borderId="0" xfId="0" applyFont="1" applyFill="1" applyAlignment="1" applyProtection="1">
      <alignment horizontal="center" wrapText="1"/>
      <protection locked="0"/>
    </xf>
    <xf numFmtId="0" fontId="2" fillId="13" borderId="0" xfId="0" applyFont="1" applyFill="1" applyAlignment="1" applyProtection="1">
      <alignment horizontal="right"/>
      <protection locked="0"/>
    </xf>
    <xf numFmtId="0" fontId="2" fillId="12" borderId="0" xfId="0" applyFont="1" applyFill="1" applyAlignment="1" applyProtection="1">
      <alignment horizontal="right"/>
      <protection locked="0"/>
    </xf>
    <xf numFmtId="0" fontId="2" fillId="0" borderId="2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17" borderId="0" xfId="0" applyFont="1" applyFill="1" applyAlignment="1" applyProtection="1">
      <alignment horizontal="right"/>
      <protection locked="0"/>
    </xf>
    <xf numFmtId="0" fontId="2" fillId="4" borderId="0" xfId="0" applyFont="1" applyFill="1" applyAlignment="1" applyProtection="1">
      <alignment horizontal="right"/>
      <protection locked="0"/>
    </xf>
    <xf numFmtId="0" fontId="2" fillId="2" borderId="0" xfId="0" applyFont="1" applyFill="1" applyAlignment="1" applyProtection="1">
      <alignment horizontal="left"/>
      <protection locked="0"/>
    </xf>
    <xf numFmtId="0" fontId="0" fillId="0" borderId="14" xfId="0" applyBorder="1" applyAlignment="1" applyProtection="1">
      <alignment horizontal="center"/>
      <protection locked="0"/>
    </xf>
    <xf numFmtId="0" fontId="0" fillId="8" borderId="0" xfId="0" applyFill="1" applyAlignment="1" applyProtection="1">
      <alignment horizontal="center"/>
      <protection locked="0"/>
    </xf>
    <xf numFmtId="0" fontId="2" fillId="5" borderId="0" xfId="0" applyFont="1" applyFill="1" applyAlignment="1" applyProtection="1">
      <alignment horizontal="right"/>
      <protection locked="0"/>
    </xf>
    <xf numFmtId="0" fontId="0" fillId="6" borderId="0" xfId="0" applyFill="1" applyAlignment="1" applyProtection="1">
      <alignment horizontal="center"/>
      <protection locked="0"/>
    </xf>
    <xf numFmtId="0" fontId="2" fillId="8" borderId="0" xfId="0" applyFont="1" applyFill="1" applyAlignment="1" applyProtection="1">
      <alignment horizontal="left"/>
      <protection locked="0"/>
    </xf>
    <xf numFmtId="0" fontId="2" fillId="16" borderId="0" xfId="0" applyFont="1" applyFill="1" applyAlignment="1" applyProtection="1">
      <alignment horizontal="right"/>
      <protection locked="0"/>
    </xf>
    <xf numFmtId="0" fontId="18" fillId="11" borderId="24" xfId="3" applyFill="1" applyBorder="1" applyAlignment="1">
      <alignment horizontal="center" wrapText="1"/>
    </xf>
    <xf numFmtId="0" fontId="18" fillId="11" borderId="11" xfId="3" applyFill="1" applyBorder="1" applyAlignment="1">
      <alignment horizontal="center" wrapText="1"/>
    </xf>
    <xf numFmtId="0" fontId="18" fillId="11" borderId="23" xfId="3" applyFill="1" applyBorder="1" applyAlignment="1">
      <alignment horizontal="center" wrapText="1"/>
    </xf>
    <xf numFmtId="0" fontId="18" fillId="11" borderId="9" xfId="3" applyFill="1" applyBorder="1" applyAlignment="1">
      <alignment horizontal="center" wrapText="1"/>
    </xf>
    <xf numFmtId="0" fontId="18" fillId="11" borderId="10" xfId="3" applyFill="1" applyBorder="1" applyAlignment="1">
      <alignment horizontal="center" wrapText="1"/>
    </xf>
    <xf numFmtId="0" fontId="18" fillId="11" borderId="8" xfId="3" applyFill="1" applyBorder="1" applyAlignment="1">
      <alignment horizontal="center" wrapText="1"/>
    </xf>
  </cellXfs>
  <cellStyles count="4">
    <cellStyle name="Currency" xfId="1" builtinId="4"/>
    <cellStyle name="Hyperlink" xfId="3" builtinId="8"/>
    <cellStyle name="Normal" xfId="0" builtinId="0"/>
    <cellStyle name="Percent" xfId="2" builtinId="5"/>
  </cellStyles>
  <dxfs count="10">
    <dxf>
      <fill>
        <patternFill>
          <bgColor theme="5" tint="0.39994506668294322"/>
        </patternFill>
      </fill>
    </dxf>
    <dxf>
      <font>
        <color auto="1"/>
      </font>
      <fill>
        <patternFill>
          <bgColor rgb="FFFF0000"/>
        </patternFill>
      </fill>
    </dxf>
    <dxf>
      <fill>
        <patternFill>
          <bgColor theme="4" tint="0.79998168889431442"/>
        </patternFill>
      </fill>
    </dxf>
    <dxf>
      <border outline="0">
        <top style="thin">
          <color indexed="64"/>
        </top>
      </border>
    </dxf>
    <dxf>
      <border outline="0">
        <bottom style="thin">
          <color indexed="64"/>
        </bottom>
      </border>
    </dxf>
    <dxf>
      <font>
        <b/>
        <strike val="0"/>
        <outline val="0"/>
        <shadow val="0"/>
        <u val="none"/>
        <vertAlign val="baseline"/>
        <sz val="11"/>
        <color auto="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auto="1"/>
        <name val="Calibri"/>
        <family val="2"/>
        <scheme val="minor"/>
      </font>
      <fill>
        <patternFill patternType="solid">
          <fgColor indexed="64"/>
          <bgColor rgb="FFFFCC00"/>
        </patternFill>
      </fill>
      <alignment horizontal="center" vertical="bottom" textRotation="0" wrapText="0" indent="0" justifyLastLine="0" shrinkToFit="0" readingOrder="0"/>
    </dxf>
    <dxf>
      <font>
        <strike val="0"/>
        <outline val="0"/>
        <shadow val="0"/>
        <u val="none"/>
        <vertAlign val="baseline"/>
        <sz val="11"/>
        <color auto="1"/>
        <name val="Calibri"/>
        <family val="2"/>
        <scheme val="minor"/>
      </font>
      <alignment horizontal="center" vertical="bottom" textRotation="0" wrapText="0" indent="0" justifyLastLine="0" shrinkToFit="0" readingOrder="0"/>
    </dxf>
    <dxf>
      <font>
        <strike val="0"/>
        <outline val="0"/>
        <shadow val="0"/>
        <u val="none"/>
        <vertAlign val="baseline"/>
        <sz val="11"/>
        <color auto="1"/>
        <name val="Calibri"/>
        <family val="2"/>
        <scheme val="minor"/>
      </font>
    </dxf>
  </dxfs>
  <tableStyles count="0" defaultTableStyle="TableStyleMedium2" defaultPivotStyle="PivotStyleLight16"/>
  <colors>
    <mruColors>
      <color rgb="FFE0D8FC"/>
      <color rgb="FFF2A668"/>
      <color rgb="FFEAF3FA"/>
      <color rgb="FFF06EC2"/>
      <color rgb="FFF7F46C"/>
      <color rgb="FFE8E852"/>
      <color rgb="FFF286CB"/>
      <color rgb="FFFFCC00"/>
      <color rgb="FF4B3F91"/>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E11C7C-05C3-48CF-AC2D-B86D209A3240}" name="Table7" displayName="Table7" ref="B11:C13" totalsRowShown="0" headerRowDxfId="9">
  <autoFilter ref="B11:C13" xr:uid="{D7E11C7C-05C3-48CF-AC2D-B86D209A3240}"/>
  <tableColumns count="2">
    <tableColumn id="1" xr3:uid="{D0B4EDE7-9AB8-422B-A585-7CED91CCAE97}" name="School"/>
    <tableColumn id="2" xr3:uid="{456DD0E1-AD09-4FAF-8836-A47853FB6FE7}" name="Tuition Rate"/>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9ECE496-729E-4713-B520-2563ABD0B799}" name="Table9" displayName="Table9" ref="E25:G30" totalsRowShown="0" headerRowDxfId="8">
  <autoFilter ref="E25:G30" xr:uid="{D9ECE496-729E-4713-B520-2563ABD0B799}"/>
  <tableColumns count="3">
    <tableColumn id="1" xr3:uid="{A623324D-E2D1-48DE-9185-BDBF65501569}" name="Appointment Type"/>
    <tableColumn id="2" xr3:uid="{4701184C-CC86-4824-A601-27D4253AEE83}" name="Fringe Rates"/>
    <tableColumn id="3" xr3:uid="{312CEE77-8A50-42FA-BA19-CB49E48A6BEC}" name="Appt Period"/>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7E3F65-3CE6-42CE-9E09-60F5701F9DA9}" name="Table10" displayName="Table10" ref="E3:F8" totalsRowShown="0" headerRowDxfId="7">
  <autoFilter ref="E3:F8" xr:uid="{FB7E3F65-3CE6-42CE-9E09-60F5701F9DA9}"/>
  <tableColumns count="2">
    <tableColumn id="1" xr3:uid="{A2F48096-E275-4908-947A-570CEB4B3CFC}" name="Indirect Costs"/>
    <tableColumn id="2" xr3:uid="{C3EE6DB2-0381-4BB0-B618-AF9A8AAA5ACD}" name="Rate" dataDxfId="6" dataCellStyle="Percent"/>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F115B4-0038-4CDB-94B2-45D6995DA993}" name="Table2" displayName="Table2" ref="H14:O17" totalsRowShown="0" headerRowDxfId="5" headerRowBorderDxfId="4" tableBorderDxfId="3">
  <autoFilter ref="H14:O17" xr:uid="{63F115B4-0038-4CDB-94B2-45D6995DA993}"/>
  <tableColumns count="8">
    <tableColumn id="1" xr3:uid="{9C13A67E-A8E6-4633-BEA0-8867586D4623}" name="Year"/>
    <tableColumn id="2" xr3:uid="{F9C59D03-77C0-42B3-9363-B6876AC23CA7}" name="1"/>
    <tableColumn id="3" xr3:uid="{6D201E96-EE4A-4F65-B3D9-F9C0286A62FE}" name="2"/>
    <tableColumn id="4" xr3:uid="{F829B01F-9F03-4A15-B9F5-8050AF2D69E3}" name="3"/>
    <tableColumn id="5" xr3:uid="{B92DB72D-7B7A-46F0-BB31-BD2D5B8C9221}" name="4"/>
    <tableColumn id="6" xr3:uid="{3D168EC7-B40E-4A99-B7F7-D540F8663F1D}" name="5"/>
    <tableColumn id="7" xr3:uid="{6CB2C02D-68CA-4324-A3C4-2A8B9E9BD2E0}" name="6"/>
    <tableColumn id="8" xr3:uid="{6E22C66F-1D1C-4DDC-BC70-F08F65607AE1}" name="7"/>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59E894-89FB-44D7-8740-3C00DE45D15B}" name="Table3" displayName="Table3" ref="B25:B28" totalsRowShown="0">
  <autoFilter ref="B25:B28" xr:uid="{3859E894-89FB-44D7-8740-3C00DE45D15B}"/>
  <tableColumns count="1">
    <tableColumn id="1" xr3:uid="{34FEBDC2-7926-4208-99A5-D7C98C77CC82}" name="MTDC Customization"/>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CBAE-C26A-4CA7-80AD-2FC8FA53ADF6}">
  <sheetPr>
    <pageSetUpPr autoPageBreaks="0"/>
  </sheetPr>
  <dimension ref="A2:B32"/>
  <sheetViews>
    <sheetView showGridLines="0" tabSelected="1" workbookViewId="0"/>
  </sheetViews>
  <sheetFormatPr defaultRowHeight="14.4" x14ac:dyDescent="0.3"/>
  <cols>
    <col min="2" max="2" width="109.33203125" customWidth="1"/>
  </cols>
  <sheetData>
    <row r="2" spans="1:2" ht="21" x14ac:dyDescent="0.4">
      <c r="A2" s="18" t="s">
        <v>101</v>
      </c>
    </row>
    <row r="3" spans="1:2" ht="28.8" x14ac:dyDescent="0.3">
      <c r="A3" s="20">
        <v>1</v>
      </c>
      <c r="B3" s="17" t="s">
        <v>357</v>
      </c>
    </row>
    <row r="4" spans="1:2" s="17" customFormat="1" ht="43.2" x14ac:dyDescent="0.3">
      <c r="A4" s="19">
        <v>2</v>
      </c>
      <c r="B4" s="17" t="s">
        <v>165</v>
      </c>
    </row>
    <row r="5" spans="1:2" ht="28.8" x14ac:dyDescent="0.3">
      <c r="A5" s="20">
        <v>3</v>
      </c>
      <c r="B5" s="16" t="s">
        <v>111</v>
      </c>
    </row>
    <row r="6" spans="1:2" ht="28.8" x14ac:dyDescent="0.3">
      <c r="A6" s="20">
        <v>4</v>
      </c>
      <c r="B6" s="19" t="s">
        <v>110</v>
      </c>
    </row>
    <row r="7" spans="1:2" ht="28.8" x14ac:dyDescent="0.3">
      <c r="A7" s="20">
        <v>5</v>
      </c>
      <c r="B7" s="17" t="s">
        <v>162</v>
      </c>
    </row>
    <row r="8" spans="1:2" ht="28.8" x14ac:dyDescent="0.3">
      <c r="A8" s="20">
        <v>6</v>
      </c>
      <c r="B8" s="17" t="s">
        <v>190</v>
      </c>
    </row>
    <row r="10" spans="1:2" ht="21" x14ac:dyDescent="0.4">
      <c r="A10" s="18" t="s">
        <v>158</v>
      </c>
    </row>
    <row r="11" spans="1:2" ht="28.8" x14ac:dyDescent="0.3">
      <c r="A11" s="23" t="s">
        <v>159</v>
      </c>
      <c r="B11" s="17" t="s">
        <v>134</v>
      </c>
    </row>
    <row r="12" spans="1:2" x14ac:dyDescent="0.3">
      <c r="A12" s="23" t="s">
        <v>160</v>
      </c>
      <c r="B12" s="25" t="s">
        <v>166</v>
      </c>
    </row>
    <row r="13" spans="1:2" x14ac:dyDescent="0.3">
      <c r="A13" s="23" t="s">
        <v>163</v>
      </c>
      <c r="B13" s="25" t="s">
        <v>167</v>
      </c>
    </row>
    <row r="14" spans="1:2" x14ac:dyDescent="0.3">
      <c r="A14" s="23" t="s">
        <v>169</v>
      </c>
      <c r="B14" s="25" t="s">
        <v>168</v>
      </c>
    </row>
    <row r="15" spans="1:2" x14ac:dyDescent="0.3">
      <c r="A15" s="23" t="s">
        <v>170</v>
      </c>
      <c r="B15" s="17" t="s">
        <v>161</v>
      </c>
    </row>
    <row r="16" spans="1:2" ht="57.6" x14ac:dyDescent="0.3">
      <c r="A16" s="23" t="s">
        <v>171</v>
      </c>
      <c r="B16" s="24" t="s">
        <v>193</v>
      </c>
    </row>
    <row r="17" spans="1:2" x14ac:dyDescent="0.3">
      <c r="A17" s="23"/>
    </row>
    <row r="18" spans="1:2" x14ac:dyDescent="0.3">
      <c r="A18" s="23"/>
    </row>
    <row r="19" spans="1:2" x14ac:dyDescent="0.3">
      <c r="A19" s="23"/>
    </row>
    <row r="20" spans="1:2" x14ac:dyDescent="0.3">
      <c r="B20" s="17"/>
    </row>
    <row r="21" spans="1:2" x14ac:dyDescent="0.3">
      <c r="B21" s="17"/>
    </row>
    <row r="22" spans="1:2" x14ac:dyDescent="0.3">
      <c r="B22" s="17"/>
    </row>
    <row r="23" spans="1:2" x14ac:dyDescent="0.3">
      <c r="B23" s="17"/>
    </row>
    <row r="24" spans="1:2" x14ac:dyDescent="0.3">
      <c r="B24" s="17"/>
    </row>
    <row r="25" spans="1:2" x14ac:dyDescent="0.3">
      <c r="B25" s="17"/>
    </row>
    <row r="26" spans="1:2" x14ac:dyDescent="0.3">
      <c r="B26" s="17"/>
    </row>
    <row r="27" spans="1:2" x14ac:dyDescent="0.3">
      <c r="B27" s="17"/>
    </row>
    <row r="28" spans="1:2" x14ac:dyDescent="0.3">
      <c r="B28" s="17"/>
    </row>
    <row r="29" spans="1:2" x14ac:dyDescent="0.3">
      <c r="B29" s="17"/>
    </row>
    <row r="30" spans="1:2" x14ac:dyDescent="0.3">
      <c r="B30" s="17"/>
    </row>
    <row r="31" spans="1:2" x14ac:dyDescent="0.3">
      <c r="B31" s="17"/>
    </row>
    <row r="32" spans="1:2" x14ac:dyDescent="0.3">
      <c r="B32" s="17"/>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2:AT276"/>
  <sheetViews>
    <sheetView showGridLines="0" zoomScaleNormal="100" workbookViewId="0">
      <pane ySplit="6" topLeftCell="A7" activePane="bottomLeft" state="frozen"/>
      <selection pane="bottomLeft" activeCell="U3" sqref="U3"/>
    </sheetView>
  </sheetViews>
  <sheetFormatPr defaultRowHeight="14.4" outlineLevelRow="1" outlineLevelCol="1" x14ac:dyDescent="0.3"/>
  <cols>
    <col min="1" max="1" width="1.21875" style="72" customWidth="1"/>
    <col min="2" max="2" width="18.77734375" style="72" customWidth="1"/>
    <col min="3" max="3" width="14.21875" style="72" customWidth="1"/>
    <col min="4" max="4" width="3.44140625" style="72" customWidth="1"/>
    <col min="5" max="5" width="11.44140625" style="72" bestFit="1" customWidth="1"/>
    <col min="6" max="6" width="8.88671875" style="72" customWidth="1"/>
    <col min="7" max="8" width="8.88671875" style="72"/>
    <col min="9" max="9" width="8.77734375" style="72" customWidth="1"/>
    <col min="10" max="10" width="11.44140625" style="72" customWidth="1"/>
    <col min="11" max="11" width="11.88671875" style="72" customWidth="1"/>
    <col min="12" max="12" width="10.109375" style="72" bestFit="1" customWidth="1"/>
    <col min="13" max="13" width="10.77734375" style="72" customWidth="1"/>
    <col min="14" max="14" width="12.6640625" style="72" bestFit="1" customWidth="1"/>
    <col min="15" max="18" width="12.109375" style="72" bestFit="1" customWidth="1"/>
    <col min="19" max="20" width="12.109375" style="72" hidden="1" customWidth="1"/>
    <col min="21" max="21" width="13" style="72" customWidth="1"/>
    <col min="22" max="22" width="8.88671875" style="72"/>
    <col min="23" max="23" width="8.88671875" style="72" customWidth="1"/>
    <col min="24" max="24" width="3.109375" style="72" hidden="1" customWidth="1" outlineLevel="1"/>
    <col min="25" max="25" width="18" style="72" hidden="1" customWidth="1" outlineLevel="1"/>
    <col min="26" max="26" width="16.21875" style="72" hidden="1" customWidth="1" outlineLevel="1"/>
    <col min="27" max="27" width="4" style="72" hidden="1" customWidth="1" outlineLevel="1"/>
    <col min="28" max="32" width="8.88671875" style="72" hidden="1" customWidth="1" outlineLevel="1"/>
    <col min="33" max="33" width="11.33203125" style="72" hidden="1" customWidth="1" outlineLevel="1"/>
    <col min="34" max="34" width="9.77734375" style="72" hidden="1" customWidth="1" outlineLevel="1"/>
    <col min="35" max="36" width="8.88671875" style="72" hidden="1" customWidth="1" outlineLevel="1"/>
    <col min="37" max="43" width="10" style="72" hidden="1" customWidth="1" outlineLevel="1"/>
    <col min="44" max="44" width="12" style="72" hidden="1" customWidth="1" outlineLevel="1"/>
    <col min="45" max="45" width="8.88671875" style="72" collapsed="1"/>
    <col min="46" max="16384" width="8.88671875" style="72"/>
  </cols>
  <sheetData>
    <row r="2" spans="1:46" ht="21" x14ac:dyDescent="0.4">
      <c r="A2" s="68"/>
      <c r="B2" s="69" t="s">
        <v>154</v>
      </c>
      <c r="C2" s="70"/>
      <c r="D2" s="70"/>
      <c r="E2" s="70"/>
      <c r="F2" s="70"/>
      <c r="G2" s="70"/>
      <c r="H2" s="70"/>
      <c r="I2" s="70"/>
      <c r="J2" s="70"/>
      <c r="K2" s="70"/>
      <c r="L2" s="70"/>
      <c r="M2" s="70"/>
      <c r="N2" s="70"/>
      <c r="O2" s="70"/>
      <c r="P2" s="70"/>
      <c r="Q2" s="70"/>
      <c r="R2" s="68"/>
      <c r="S2" s="68"/>
      <c r="T2" s="68"/>
      <c r="U2" s="71" t="s">
        <v>356</v>
      </c>
    </row>
    <row r="3" spans="1:46" x14ac:dyDescent="0.3">
      <c r="A3" s="68"/>
      <c r="B3" s="73" t="s">
        <v>1</v>
      </c>
      <c r="C3" s="74">
        <v>5</v>
      </c>
    </row>
    <row r="4" spans="1:46" x14ac:dyDescent="0.3">
      <c r="A4" s="68"/>
      <c r="B4" s="73" t="s">
        <v>18</v>
      </c>
      <c r="C4" s="75">
        <v>45839</v>
      </c>
      <c r="G4" s="76"/>
      <c r="H4" s="76"/>
      <c r="J4" s="76" t="s">
        <v>72</v>
      </c>
      <c r="K4" s="72">
        <v>1.0049999999999999</v>
      </c>
      <c r="V4" s="77" t="s">
        <v>191</v>
      </c>
      <c r="W4" s="78"/>
      <c r="X4" s="78"/>
      <c r="Y4" s="78"/>
      <c r="Z4" s="78"/>
      <c r="AA4" s="78"/>
      <c r="AB4" s="78"/>
      <c r="AC4" s="78"/>
      <c r="AD4" s="78"/>
      <c r="AE4" s="78"/>
      <c r="AF4" s="78"/>
      <c r="AG4" s="78"/>
      <c r="AH4" s="78"/>
      <c r="AI4" s="78"/>
      <c r="AJ4" s="78"/>
      <c r="AK4" s="78"/>
      <c r="AL4" s="78"/>
      <c r="AM4" s="78"/>
      <c r="AN4" s="78"/>
      <c r="AO4" s="78"/>
      <c r="AP4" s="78"/>
      <c r="AQ4" s="78"/>
      <c r="AR4" s="78"/>
      <c r="AS4" s="78"/>
      <c r="AT4" s="79"/>
    </row>
    <row r="5" spans="1:46" x14ac:dyDescent="0.3">
      <c r="A5" s="68"/>
      <c r="B5" s="73" t="s">
        <v>0</v>
      </c>
      <c r="C5" s="80">
        <f>DATE(YEAR(C4)+C3,MONTH(C4),DAY(C4)-1)</f>
        <v>47664</v>
      </c>
      <c r="G5" s="76"/>
      <c r="H5" s="76"/>
      <c r="J5" s="76" t="s">
        <v>73</v>
      </c>
      <c r="K5" s="72">
        <v>1.03</v>
      </c>
      <c r="V5" s="81" t="s">
        <v>192</v>
      </c>
      <c r="W5" s="82"/>
      <c r="X5" s="82"/>
      <c r="Y5" s="82"/>
      <c r="Z5" s="82"/>
      <c r="AA5" s="82"/>
      <c r="AB5" s="82"/>
      <c r="AC5" s="82"/>
      <c r="AD5" s="82"/>
      <c r="AE5" s="82"/>
      <c r="AF5" s="82"/>
      <c r="AG5" s="82"/>
      <c r="AH5" s="82"/>
      <c r="AI5" s="82"/>
      <c r="AJ5" s="82"/>
      <c r="AK5" s="82"/>
      <c r="AL5" s="82"/>
      <c r="AM5" s="82"/>
      <c r="AN5" s="82"/>
      <c r="AO5" s="82"/>
      <c r="AP5" s="82"/>
      <c r="AQ5" s="82"/>
      <c r="AR5" s="82"/>
      <c r="AS5" s="82"/>
      <c r="AT5" s="83"/>
    </row>
    <row r="6" spans="1:46" x14ac:dyDescent="0.3">
      <c r="A6" s="68"/>
      <c r="B6" s="73" t="s">
        <v>75</v>
      </c>
      <c r="C6" s="84">
        <v>0</v>
      </c>
      <c r="G6" s="85"/>
      <c r="H6" s="85"/>
      <c r="J6" s="76" t="s">
        <v>98</v>
      </c>
      <c r="K6" s="72">
        <v>1.03</v>
      </c>
      <c r="N6" s="86">
        <v>1</v>
      </c>
      <c r="O6" s="86">
        <v>2</v>
      </c>
      <c r="P6" s="86">
        <v>3</v>
      </c>
      <c r="Q6" s="86">
        <v>4</v>
      </c>
      <c r="R6" s="86">
        <v>5</v>
      </c>
      <c r="S6" s="86">
        <v>6</v>
      </c>
      <c r="T6" s="86">
        <v>7</v>
      </c>
      <c r="U6" s="87" t="s">
        <v>52</v>
      </c>
      <c r="AK6" s="86">
        <v>1</v>
      </c>
      <c r="AL6" s="86">
        <v>2</v>
      </c>
      <c r="AM6" s="86">
        <v>3</v>
      </c>
      <c r="AN6" s="86">
        <v>4</v>
      </c>
      <c r="AO6" s="86">
        <v>5</v>
      </c>
      <c r="AP6" s="86">
        <v>6</v>
      </c>
      <c r="AQ6" s="86">
        <v>7</v>
      </c>
      <c r="AR6" s="87" t="s">
        <v>52</v>
      </c>
    </row>
    <row r="7" spans="1:46" x14ac:dyDescent="0.3">
      <c r="A7" s="68"/>
      <c r="B7" s="88" t="s">
        <v>95</v>
      </c>
      <c r="C7" s="88"/>
      <c r="D7" s="88"/>
      <c r="E7" s="88"/>
      <c r="F7" s="88"/>
      <c r="G7" s="88"/>
      <c r="H7" s="88"/>
      <c r="I7" s="88"/>
      <c r="J7" s="88"/>
      <c r="K7" s="88"/>
      <c r="L7" s="88"/>
      <c r="M7" s="88"/>
      <c r="N7" s="88"/>
      <c r="O7" s="88"/>
      <c r="P7" s="88"/>
      <c r="Q7" s="88"/>
      <c r="R7" s="88"/>
      <c r="S7" s="88"/>
      <c r="T7" s="88"/>
      <c r="U7" s="68"/>
      <c r="X7" s="89"/>
      <c r="Y7" s="90" t="s">
        <v>177</v>
      </c>
      <c r="Z7" s="90"/>
      <c r="AA7" s="90"/>
      <c r="AB7" s="90"/>
      <c r="AC7" s="90"/>
      <c r="AD7" s="90"/>
      <c r="AE7" s="90"/>
      <c r="AF7" s="90"/>
      <c r="AG7" s="90"/>
      <c r="AH7" s="90"/>
      <c r="AI7" s="90"/>
      <c r="AJ7" s="90"/>
      <c r="AK7" s="90"/>
      <c r="AL7" s="90"/>
      <c r="AM7" s="90"/>
      <c r="AN7" s="90"/>
      <c r="AO7" s="90"/>
      <c r="AP7" s="90"/>
      <c r="AQ7" s="90"/>
      <c r="AR7" s="89"/>
    </row>
    <row r="8" spans="1:46" ht="28.8" x14ac:dyDescent="0.3">
      <c r="A8" s="68"/>
      <c r="B8" s="91" t="s">
        <v>7</v>
      </c>
      <c r="C8" s="91" t="s">
        <v>12</v>
      </c>
      <c r="D8" s="92"/>
      <c r="E8" s="93" t="s">
        <v>8</v>
      </c>
      <c r="F8" s="93" t="s">
        <v>93</v>
      </c>
      <c r="G8" s="93" t="s">
        <v>94</v>
      </c>
      <c r="H8" s="94"/>
      <c r="I8" s="94"/>
      <c r="J8" s="93" t="s">
        <v>9</v>
      </c>
      <c r="K8" s="93" t="s">
        <v>10</v>
      </c>
      <c r="L8" s="93" t="s">
        <v>11</v>
      </c>
      <c r="M8" s="93" t="s">
        <v>19</v>
      </c>
      <c r="N8" s="68"/>
      <c r="O8" s="68"/>
      <c r="P8" s="68"/>
      <c r="Q8" s="68"/>
      <c r="R8" s="68"/>
      <c r="S8" s="68"/>
      <c r="T8" s="68"/>
      <c r="U8" s="88"/>
      <c r="X8" s="89"/>
      <c r="Y8" s="91" t="s">
        <v>7</v>
      </c>
      <c r="Z8" s="91" t="s">
        <v>12</v>
      </c>
      <c r="AA8" s="95"/>
      <c r="AB8" s="93" t="s">
        <v>8</v>
      </c>
      <c r="AC8" s="93" t="s">
        <v>93</v>
      </c>
      <c r="AD8" s="93" t="s">
        <v>94</v>
      </c>
      <c r="AE8" s="94"/>
      <c r="AF8" s="94"/>
      <c r="AG8" s="93" t="s">
        <v>9</v>
      </c>
      <c r="AH8" s="93" t="s">
        <v>10</v>
      </c>
      <c r="AI8" s="93" t="s">
        <v>11</v>
      </c>
      <c r="AJ8" s="93" t="s">
        <v>19</v>
      </c>
      <c r="AK8" s="89"/>
      <c r="AL8" s="89"/>
      <c r="AM8" s="89"/>
      <c r="AN8" s="89"/>
      <c r="AO8" s="89"/>
      <c r="AP8" s="89"/>
      <c r="AQ8" s="89"/>
      <c r="AR8" s="90"/>
    </row>
    <row r="9" spans="1:46" ht="14.4" customHeight="1" x14ac:dyDescent="0.3">
      <c r="A9" s="68"/>
      <c r="B9" s="408" t="s">
        <v>91</v>
      </c>
      <c r="C9" s="408" t="s">
        <v>13</v>
      </c>
      <c r="D9" s="68"/>
      <c r="E9" s="399" t="s">
        <v>155</v>
      </c>
      <c r="F9" s="402"/>
      <c r="G9" s="387">
        <f>(_xlfn.XLOOKUP(E9,Calculations!E26:E30,Calculations!G26:G30))*F9</f>
        <v>0</v>
      </c>
      <c r="H9" s="390"/>
      <c r="I9" s="390"/>
      <c r="J9" s="418"/>
      <c r="K9" s="394">
        <f>IF(E9=Calculations!E28,(Budget!J9/9)*3*Budget!F9,J9*F9)</f>
        <v>0</v>
      </c>
      <c r="L9" s="360">
        <f>_xlfn.XLOOKUP(E9,Calculations!E26:E30,Calculations!F26:F30)</f>
        <v>0.32419999999999999</v>
      </c>
      <c r="M9" s="362">
        <f>K9*L9</f>
        <v>0</v>
      </c>
      <c r="N9" s="269">
        <f>F9</f>
        <v>0</v>
      </c>
      <c r="O9" s="96">
        <f>N9*(O6&lt;=$C$3)</f>
        <v>0</v>
      </c>
      <c r="P9" s="96">
        <f>O9*(P6&lt;=$C$3)</f>
        <v>0</v>
      </c>
      <c r="Q9" s="96">
        <f t="shared" ref="Q9:R9" si="0">P9*(Q6&lt;=$C$3)</f>
        <v>0</v>
      </c>
      <c r="R9" s="96">
        <f t="shared" si="0"/>
        <v>0</v>
      </c>
      <c r="S9" s="96">
        <f>R9*(S6&lt;=$C$3)</f>
        <v>0</v>
      </c>
      <c r="T9" s="96">
        <f t="shared" ref="T9" si="1">S9*(T6&lt;=$C$3)</f>
        <v>0</v>
      </c>
      <c r="U9" s="87"/>
      <c r="X9" s="89"/>
      <c r="Y9" s="382" t="str">
        <f>B9</f>
        <v>TBN</v>
      </c>
      <c r="Z9" s="382" t="str">
        <f>C9</f>
        <v>PI</v>
      </c>
      <c r="AA9" s="89"/>
      <c r="AB9" s="367" t="s">
        <v>155</v>
      </c>
      <c r="AC9" s="385"/>
      <c r="AD9" s="387">
        <f>(_xlfn.XLOOKUP(E9,Calculations!E26:E30,Calculations!G26:G30))*AC9</f>
        <v>0</v>
      </c>
      <c r="AE9" s="390"/>
      <c r="AF9" s="390"/>
      <c r="AG9" s="392">
        <f>J9</f>
        <v>0</v>
      </c>
      <c r="AH9" s="394">
        <f>IF(AB9=Calculations!E28,(Budget!AG9/9)*3*Budget!AC9,AG9*AC9)</f>
        <v>0</v>
      </c>
      <c r="AI9" s="360">
        <f>_xlfn.XLOOKUP(AB9,Calculations!E26:E30,Calculations!F26:F30)</f>
        <v>0.32419999999999999</v>
      </c>
      <c r="AJ9" s="362">
        <f>AH9*AI9</f>
        <v>0</v>
      </c>
      <c r="AK9" s="269">
        <f>AC9</f>
        <v>0</v>
      </c>
      <c r="AL9" s="97">
        <f>AK9*(AL6&lt;=$C$3)</f>
        <v>0</v>
      </c>
      <c r="AM9" s="97">
        <f>AL9*(AM6&lt;=$C$3)</f>
        <v>0</v>
      </c>
      <c r="AN9" s="97">
        <f t="shared" ref="AN9" si="2">AM9*(AN6&lt;=$C$3)</f>
        <v>0</v>
      </c>
      <c r="AO9" s="97">
        <f t="shared" ref="AO9" si="3">AN9*(AO6&lt;=$C$3)</f>
        <v>0</v>
      </c>
      <c r="AP9" s="97">
        <f>AO9*(AP6&lt;=$C$3)</f>
        <v>0</v>
      </c>
      <c r="AQ9" s="97">
        <f t="shared" ref="AQ9" si="4">AP9*(AQ6&lt;=$C$3)</f>
        <v>0</v>
      </c>
      <c r="AR9" s="87"/>
    </row>
    <row r="10" spans="1:46" x14ac:dyDescent="0.3">
      <c r="A10" s="68"/>
      <c r="B10" s="408"/>
      <c r="C10" s="408"/>
      <c r="D10" s="68"/>
      <c r="E10" s="399"/>
      <c r="F10" s="402"/>
      <c r="G10" s="387"/>
      <c r="H10" s="390"/>
      <c r="I10" s="390"/>
      <c r="J10" s="418"/>
      <c r="K10" s="394"/>
      <c r="L10" s="360"/>
      <c r="M10" s="362"/>
      <c r="N10" s="270">
        <f>G9</f>
        <v>0</v>
      </c>
      <c r="O10" s="279">
        <f>(_xlfn.XLOOKUP($E$9,Calculations!$E$26:$E$30,Calculations!$G$26:$G$30))*O$9</f>
        <v>0</v>
      </c>
      <c r="P10" s="279">
        <f>(_xlfn.XLOOKUP($E$9,Calculations!$E$26:$E$30,Calculations!$G$26:$G$30))*P$9</f>
        <v>0</v>
      </c>
      <c r="Q10" s="279">
        <f>(_xlfn.XLOOKUP($E$9,Calculations!$E$26:$E$30,Calculations!$G$26:$G$30))*Q$9</f>
        <v>0</v>
      </c>
      <c r="R10" s="279">
        <f>(_xlfn.XLOOKUP($E$9,Calculations!$E$26:$E$30,Calculations!$G$26:$G$30))*R$9</f>
        <v>0</v>
      </c>
      <c r="S10" s="279">
        <f>(_xlfn.XLOOKUP($E$9,Calculations!$E$26:$E$30,Calculations!$G$26:$G$30))*S$9</f>
        <v>0</v>
      </c>
      <c r="T10" s="279">
        <f>(_xlfn.XLOOKUP($E$9,Calculations!$E$26:$E$30,Calculations!$G$26:$G$30))*T$9</f>
        <v>0</v>
      </c>
      <c r="U10" s="2"/>
      <c r="X10" s="89"/>
      <c r="Y10" s="382"/>
      <c r="Z10" s="382"/>
      <c r="AA10" s="89"/>
      <c r="AB10" s="367"/>
      <c r="AC10" s="385"/>
      <c r="AD10" s="387"/>
      <c r="AE10" s="390"/>
      <c r="AF10" s="390"/>
      <c r="AG10" s="392"/>
      <c r="AH10" s="394"/>
      <c r="AI10" s="360"/>
      <c r="AJ10" s="362"/>
      <c r="AK10" s="270">
        <f>AD9</f>
        <v>0</v>
      </c>
      <c r="AL10" s="279">
        <f>(_xlfn.XLOOKUP($E$9,Calculations!$E$26:$E$30,Calculations!$G$26:$G$30))*AL$9</f>
        <v>0</v>
      </c>
      <c r="AM10" s="279">
        <f>(_xlfn.XLOOKUP($E$9,Calculations!$E$26:$E$30,Calculations!$G$26:$G$30))*AM$9</f>
        <v>0</v>
      </c>
      <c r="AN10" s="279">
        <f>(_xlfn.XLOOKUP($E$9,Calculations!$E$26:$E$30,Calculations!$G$26:$G$30))*AN$9</f>
        <v>0</v>
      </c>
      <c r="AO10" s="279">
        <f>(_xlfn.XLOOKUP($E$9,Calculations!$E$26:$E$30,Calculations!$G$26:$G$30))*AO$9</f>
        <v>0</v>
      </c>
      <c r="AP10" s="279">
        <f>(_xlfn.XLOOKUP($E$9,Calculations!$E$26:$E$30,Calculations!$G$26:$G$30))*AP$9</f>
        <v>0</v>
      </c>
      <c r="AQ10" s="279">
        <f>(_xlfn.XLOOKUP($E$9,Calculations!$E$26:$E$30,Calculations!$G$26:$G$30))*AQ$9</f>
        <v>0</v>
      </c>
      <c r="AR10" s="2"/>
    </row>
    <row r="11" spans="1:46" x14ac:dyDescent="0.3">
      <c r="A11" s="68"/>
      <c r="B11" s="408"/>
      <c r="C11" s="408"/>
      <c r="D11" s="68"/>
      <c r="E11" s="399"/>
      <c r="F11" s="402"/>
      <c r="G11" s="387"/>
      <c r="H11" s="390"/>
      <c r="I11" s="390"/>
      <c r="J11" s="418"/>
      <c r="K11" s="394"/>
      <c r="L11" s="360"/>
      <c r="M11" s="362"/>
      <c r="N11" s="271">
        <f>K9</f>
        <v>0</v>
      </c>
      <c r="O11" s="280">
        <f>IF($E$9=Calculations!$E28,((Budget!$J$9*Calculations!J16)/9*3)*Budget!O9,($J$9*Calculations!J16)*O9)*(O6&lt;=$C$3)</f>
        <v>0</v>
      </c>
      <c r="P11" s="280">
        <f>IF($E$9=Calculations!$E28,((Budget!$J$9*Calculations!K16)/9*3)*Budget!P9,($J$9*Calculations!K16)*P9)*(P6&lt;=$C$3)</f>
        <v>0</v>
      </c>
      <c r="Q11" s="280">
        <f>IF($E$9=Calculations!$E28,((Budget!$J$9*Calculations!L16)/9*3)*Budget!Q9,($J$9*Calculations!L16)*Q9)*(Q6&lt;=$C$3)</f>
        <v>0</v>
      </c>
      <c r="R11" s="280">
        <f>IF($E$9=Calculations!$E28,((Budget!$J$9*Calculations!M16)/9*3)*Budget!R9,($J$9*Calculations!M16)*R9)*(R6&lt;=$C$3)</f>
        <v>0</v>
      </c>
      <c r="S11" s="280">
        <f>IF($E$9=Calculations!$E28,((Budget!$J$9*Calculations!N16)/9*3)*Budget!S9,($J$9*Calculations!N16)*S9)*(S6&lt;=$C$3)</f>
        <v>0</v>
      </c>
      <c r="T11" s="280">
        <f>IF($E$9=Calculations!$E28,((Budget!$J$9*Calculations!O16)/9*3)*Budget!T9,($J$9*Calculations!O16)*T9)*(T6&lt;=$C$3)</f>
        <v>0</v>
      </c>
      <c r="U11" s="281">
        <f>SUM(N11:T11)</f>
        <v>0</v>
      </c>
      <c r="X11" s="89"/>
      <c r="Y11" s="382"/>
      <c r="Z11" s="382"/>
      <c r="AA11" s="89"/>
      <c r="AB11" s="367"/>
      <c r="AC11" s="385"/>
      <c r="AD11" s="387"/>
      <c r="AE11" s="390"/>
      <c r="AF11" s="390"/>
      <c r="AG11" s="392"/>
      <c r="AH11" s="394"/>
      <c r="AI11" s="360"/>
      <c r="AJ11" s="362"/>
      <c r="AK11" s="271">
        <f>AH9</f>
        <v>0</v>
      </c>
      <c r="AL11" s="280">
        <f>IF($AB$9=Calculations!$E28,((Budget!$AG$9*Calculations!$I$16)/9*3)*Budget!AL9,($AG$9*Calculations!$I$16)*AL9)*(AL6&lt;=$C$3)</f>
        <v>0</v>
      </c>
      <c r="AM11" s="280">
        <f>IF($AB$9=Calculations!$E28,((Budget!$AG$9*Calculations!$I$16)/9*3)*Budget!AM9,($AG$9*Calculations!$I$16)*AM9)*(AM6&lt;=$C$3)</f>
        <v>0</v>
      </c>
      <c r="AN11" s="280">
        <f>IF($AB$9=Calculations!$E28,((Budget!$AG$9*Calculations!$I$16)/9*3)*Budget!AN9,($AG$9*Calculations!$I$16)*AN9)*(AN6&lt;=$C$3)</f>
        <v>0</v>
      </c>
      <c r="AO11" s="280">
        <f>IF($AB$9=Calculations!$E28,((Budget!$AG$9*Calculations!$I$16)/9*3)*Budget!AO9,($AG$9*Calculations!$I$16)*AO9)*(AO6&lt;=$C$3)</f>
        <v>0</v>
      </c>
      <c r="AP11" s="280">
        <f>IF($AB$9=Calculations!$E28,((Budget!$AG$9*Calculations!$I$16)/9*3)*Budget!AP9,($AG$9*Calculations!$I$16)*AP9)*(AP6&lt;=$C$3)</f>
        <v>0</v>
      </c>
      <c r="AQ11" s="280">
        <f>IF($AB$9=Calculations!$E28,((Budget!$AG$9*Calculations!$I$16)/9*3)*Budget!AQ9,($AG$9*Calculations!$I$16)*AQ9)*(AQ6&lt;=$C$3)</f>
        <v>0</v>
      </c>
      <c r="AR11" s="281">
        <f>SUM(AK11:AQ11)</f>
        <v>0</v>
      </c>
    </row>
    <row r="12" spans="1:46" x14ac:dyDescent="0.3">
      <c r="A12" s="68"/>
      <c r="B12" s="409"/>
      <c r="C12" s="409"/>
      <c r="D12" s="99"/>
      <c r="E12" s="400"/>
      <c r="F12" s="403"/>
      <c r="G12" s="388"/>
      <c r="H12" s="391"/>
      <c r="I12" s="391"/>
      <c r="J12" s="406"/>
      <c r="K12" s="395"/>
      <c r="L12" s="361"/>
      <c r="M12" s="363"/>
      <c r="N12" s="272">
        <f>M9</f>
        <v>0</v>
      </c>
      <c r="O12" s="282">
        <f>O11*($L$9*Calculations!J15)*(O6&lt;=$C$3)</f>
        <v>0</v>
      </c>
      <c r="P12" s="282">
        <f>P11*($L$9*Calculations!K15)*(P6&lt;=$C$3)</f>
        <v>0</v>
      </c>
      <c r="Q12" s="282">
        <f>Q11*($L$9*Calculations!L15)*(Q6&lt;=$C$3)</f>
        <v>0</v>
      </c>
      <c r="R12" s="282">
        <f>R11*($L$9*Calculations!M15)*(R6&lt;=$C$3)</f>
        <v>0</v>
      </c>
      <c r="S12" s="282">
        <f>S11*($L$9*Calculations!N15)*(S6&lt;=$C$3)</f>
        <v>0</v>
      </c>
      <c r="T12" s="282">
        <f>T11*($L$9*Calculations!O15)*(T6&lt;=$C$3)</f>
        <v>0</v>
      </c>
      <c r="U12" s="283">
        <f>SUM(N12:T12)</f>
        <v>0</v>
      </c>
      <c r="X12" s="89"/>
      <c r="Y12" s="383"/>
      <c r="Z12" s="383"/>
      <c r="AA12" s="100"/>
      <c r="AB12" s="368"/>
      <c r="AC12" s="386"/>
      <c r="AD12" s="388"/>
      <c r="AE12" s="391"/>
      <c r="AF12" s="391"/>
      <c r="AG12" s="393"/>
      <c r="AH12" s="395"/>
      <c r="AI12" s="361"/>
      <c r="AJ12" s="363"/>
      <c r="AK12" s="272">
        <f>AJ9</f>
        <v>0</v>
      </c>
      <c r="AL12" s="282">
        <f>AL11*($AI$9*Calculations!$I$15)*(AL6&lt;=$C$3)</f>
        <v>0</v>
      </c>
      <c r="AM12" s="282">
        <f>AM11*($AI$9*Calculations!$I$15)*(AM6&lt;=$C$3)</f>
        <v>0</v>
      </c>
      <c r="AN12" s="282">
        <f>AN11*($AI$9*Calculations!$I$15)*(AN6&lt;=$C$3)</f>
        <v>0</v>
      </c>
      <c r="AO12" s="282">
        <f>AO11*($AI$9*Calculations!$I$15)*(AO6&lt;=$C$3)</f>
        <v>0</v>
      </c>
      <c r="AP12" s="282">
        <f>AP11*($AI$9*Calculations!$I$15)*(AP6&lt;=$C$3)</f>
        <v>0</v>
      </c>
      <c r="AQ12" s="282">
        <f>AQ11*($AI$9*Calculations!$I$15)*(AQ6&lt;=$C$3)</f>
        <v>0</v>
      </c>
      <c r="AR12" s="283">
        <f>SUM(AK12:AQ12)</f>
        <v>0</v>
      </c>
    </row>
    <row r="13" spans="1:46" ht="14.4" customHeight="1" x14ac:dyDescent="0.3">
      <c r="A13" s="68"/>
      <c r="B13" s="396"/>
      <c r="C13" s="396"/>
      <c r="D13" s="101"/>
      <c r="E13" s="399" t="s">
        <v>155</v>
      </c>
      <c r="F13" s="401"/>
      <c r="G13" s="387">
        <f>(_xlfn.XLOOKUP(E13,Calculations!E26:E30,Calculations!G26:G30))*F13</f>
        <v>0</v>
      </c>
      <c r="H13" s="389"/>
      <c r="I13" s="389"/>
      <c r="J13" s="404"/>
      <c r="K13" s="394">
        <f>IF(E13=Calculations!E28,(Budget!J13/9)*3*Budget!F13,J13*F13)</f>
        <v>0</v>
      </c>
      <c r="L13" s="360">
        <f>_xlfn.XLOOKUP(E13,Calculations!E26:E30,Calculations!F26:F30)</f>
        <v>0.32419999999999999</v>
      </c>
      <c r="M13" s="362">
        <f>K13*L13</f>
        <v>0</v>
      </c>
      <c r="N13" s="273">
        <f>F13</f>
        <v>0</v>
      </c>
      <c r="O13" s="102">
        <f>N13*(O6&lt;=$C$3)</f>
        <v>0</v>
      </c>
      <c r="P13" s="102">
        <f>O13*(P6&lt;=$C$3)</f>
        <v>0</v>
      </c>
      <c r="Q13" s="102">
        <f t="shared" ref="Q13:R13" si="5">P13*(Q6&lt;=$C$3)</f>
        <v>0</v>
      </c>
      <c r="R13" s="102">
        <f t="shared" si="5"/>
        <v>0</v>
      </c>
      <c r="S13" s="102">
        <f t="shared" ref="S13" si="6">R13*(S6&lt;=$C$3)</f>
        <v>0</v>
      </c>
      <c r="T13" s="102">
        <f t="shared" ref="T13" si="7">S13*(T6&lt;=$C$3)</f>
        <v>0</v>
      </c>
      <c r="U13" s="103"/>
      <c r="X13" s="89"/>
      <c r="Y13" s="365">
        <f t="shared" ref="Y13" si="8">B13</f>
        <v>0</v>
      </c>
      <c r="Z13" s="365">
        <f t="shared" ref="Z13" si="9">C13</f>
        <v>0</v>
      </c>
      <c r="AA13" s="104"/>
      <c r="AB13" s="367" t="s">
        <v>155</v>
      </c>
      <c r="AC13" s="384"/>
      <c r="AD13" s="387">
        <f>(_xlfn.XLOOKUP(E13,Calculations!E26:E30,Calculations!G26:G30))*AC13</f>
        <v>0</v>
      </c>
      <c r="AE13" s="389"/>
      <c r="AF13" s="389"/>
      <c r="AG13" s="392">
        <f t="shared" ref="AG13" si="10">J13</f>
        <v>0</v>
      </c>
      <c r="AH13" s="394">
        <f>IF(AB13=Calculations!E28,(Budget!AG13/9)*3*Budget!AC13,AG13*AC13)</f>
        <v>0</v>
      </c>
      <c r="AI13" s="360">
        <f>_xlfn.XLOOKUP(AB13,Calculations!E26:E30,Calculations!F26:F30)</f>
        <v>0.32419999999999999</v>
      </c>
      <c r="AJ13" s="362">
        <f>AH13*AI13</f>
        <v>0</v>
      </c>
      <c r="AK13" s="273">
        <f>AC13</f>
        <v>0</v>
      </c>
      <c r="AL13" s="105">
        <f>AK13*(AL6&lt;=$C$3)</f>
        <v>0</v>
      </c>
      <c r="AM13" s="105">
        <f>AL13*(AM6&lt;=$C$3)</f>
        <v>0</v>
      </c>
      <c r="AN13" s="105">
        <f t="shared" ref="AN13" si="11">AM13*(AN6&lt;=$C$3)</f>
        <v>0</v>
      </c>
      <c r="AO13" s="105">
        <f t="shared" ref="AO13" si="12">AN13*(AO6&lt;=$C$3)</f>
        <v>0</v>
      </c>
      <c r="AP13" s="105">
        <f t="shared" ref="AP13" si="13">AO13*(AP6&lt;=$C$3)</f>
        <v>0</v>
      </c>
      <c r="AQ13" s="105">
        <f t="shared" ref="AQ13" si="14">AP13*(AQ6&lt;=$C$3)</f>
        <v>0</v>
      </c>
      <c r="AR13" s="103"/>
    </row>
    <row r="14" spans="1:46" ht="14.4" customHeight="1" x14ac:dyDescent="0.3">
      <c r="A14" s="68"/>
      <c r="B14" s="397"/>
      <c r="C14" s="397"/>
      <c r="D14" s="68"/>
      <c r="E14" s="399"/>
      <c r="F14" s="402"/>
      <c r="G14" s="387"/>
      <c r="H14" s="390"/>
      <c r="I14" s="390"/>
      <c r="J14" s="405"/>
      <c r="K14" s="394"/>
      <c r="L14" s="360"/>
      <c r="M14" s="362"/>
      <c r="N14" s="270">
        <f>G13</f>
        <v>0</v>
      </c>
      <c r="O14" s="279">
        <f>(_xlfn.XLOOKUP($E$13,Calculations!$E$26:$E$30,Calculations!$G$26:$G$30))*O$13</f>
        <v>0</v>
      </c>
      <c r="P14" s="279">
        <f>(_xlfn.XLOOKUP($E$13,Calculations!$E$26:$E$30,Calculations!$G$26:$G$30))*P$13</f>
        <v>0</v>
      </c>
      <c r="Q14" s="279">
        <f>(_xlfn.XLOOKUP($E$13,Calculations!$E$26:$E$30,Calculations!$G$26:$G$30))*Q$13</f>
        <v>0</v>
      </c>
      <c r="R14" s="279">
        <f>(_xlfn.XLOOKUP($E$13,Calculations!$E$26:$E$30,Calculations!$G$26:$G$30))*R$13</f>
        <v>0</v>
      </c>
      <c r="S14" s="279">
        <f>(_xlfn.XLOOKUP($E$13,Calculations!$E$26:$E$30,Calculations!$G$26:$G$30))*S$13</f>
        <v>0</v>
      </c>
      <c r="T14" s="279">
        <f>(_xlfn.XLOOKUP($E$13,Calculations!$E$26:$E$30,Calculations!$G$26:$G$30))*T$13</f>
        <v>0</v>
      </c>
      <c r="U14" s="284"/>
      <c r="X14" s="89"/>
      <c r="Y14" s="365"/>
      <c r="Z14" s="365"/>
      <c r="AA14" s="89"/>
      <c r="AB14" s="367"/>
      <c r="AC14" s="385"/>
      <c r="AD14" s="387"/>
      <c r="AE14" s="390"/>
      <c r="AF14" s="390"/>
      <c r="AG14" s="392"/>
      <c r="AH14" s="394"/>
      <c r="AI14" s="360"/>
      <c r="AJ14" s="362"/>
      <c r="AK14" s="270">
        <f>AD13</f>
        <v>0</v>
      </c>
      <c r="AL14" s="279">
        <f>(_xlfn.XLOOKUP($E$13,Calculations!$E$26:$E$30,Calculations!$G$26:$G$30))*AL$13</f>
        <v>0</v>
      </c>
      <c r="AM14" s="279">
        <f>(_xlfn.XLOOKUP($E$13,Calculations!$E$26:$E$30,Calculations!$G$26:$G$30))*AM$13</f>
        <v>0</v>
      </c>
      <c r="AN14" s="279">
        <f>(_xlfn.XLOOKUP($E$13,Calculations!$E$26:$E$30,Calculations!$G$26:$G$30))*AN$13</f>
        <v>0</v>
      </c>
      <c r="AO14" s="279">
        <f>(_xlfn.XLOOKUP($E$13,Calculations!$E$26:$E$30,Calculations!$G$26:$G$30))*AO$13</f>
        <v>0</v>
      </c>
      <c r="AP14" s="279">
        <f>(_xlfn.XLOOKUP($E$13,Calculations!$E$26:$E$30,Calculations!$G$26:$G$30))*AP$13</f>
        <v>0</v>
      </c>
      <c r="AQ14" s="279">
        <f>(_xlfn.XLOOKUP($E$13,Calculations!$E$26:$E$30,Calculations!$G$26:$G$30))*AQ$13</f>
        <v>0</v>
      </c>
      <c r="AR14" s="284"/>
    </row>
    <row r="15" spans="1:46" x14ac:dyDescent="0.3">
      <c r="A15" s="68"/>
      <c r="B15" s="397"/>
      <c r="C15" s="397"/>
      <c r="D15" s="68"/>
      <c r="E15" s="399"/>
      <c r="F15" s="402"/>
      <c r="G15" s="387"/>
      <c r="H15" s="390"/>
      <c r="I15" s="390"/>
      <c r="J15" s="405"/>
      <c r="K15" s="394"/>
      <c r="L15" s="360"/>
      <c r="M15" s="362"/>
      <c r="N15" s="274">
        <f>K13</f>
        <v>0</v>
      </c>
      <c r="O15" s="285">
        <f>IF($E$13=Calculations!$E28,((Budget!$J$13*Calculations!J16)/9*3)*Budget!O13,($J$13*Calculations!J16)*O13)*(O6&lt;=$C$3)</f>
        <v>0</v>
      </c>
      <c r="P15" s="285">
        <f>IF($E$13=Calculations!$E28,((Budget!$J$13*Calculations!K16)/9*3)*Budget!P13,($J$13*Calculations!K16)*P13)*(P6&lt;=$C$3)</f>
        <v>0</v>
      </c>
      <c r="Q15" s="285">
        <f>IF($E$13=Calculations!$E28,((Budget!$J$13*Calculations!L16)/9*3)*Budget!Q13,($J$13*Calculations!L16)*Q13)*(Q6&lt;=$C$3)</f>
        <v>0</v>
      </c>
      <c r="R15" s="285">
        <f>IF($E$13=Calculations!$E28,((Budget!$J$13*Calculations!M16)/9*3)*Budget!R13,($J$13*Calculations!M16)*R13)*(R6&lt;=$C$3)</f>
        <v>0</v>
      </c>
      <c r="S15" s="285">
        <f>IF($E$13=Calculations!$E28,((Budget!$J$13*Calculations!N16)/9*3)*Budget!S13,($J$13*Calculations!N16)*S13)*(S6&lt;=$C$3)</f>
        <v>0</v>
      </c>
      <c r="T15" s="285">
        <f>IF($E$13=Calculations!$E28,((Budget!$J$13*Calculations!O16)/9*3)*Budget!T13,($J$13*Calculations!O16)*T13)*(T6&lt;=$C$3)</f>
        <v>0</v>
      </c>
      <c r="U15" s="286">
        <f>SUM(N15:T15)</f>
        <v>0</v>
      </c>
      <c r="X15" s="89"/>
      <c r="Y15" s="365"/>
      <c r="Z15" s="365"/>
      <c r="AA15" s="89"/>
      <c r="AB15" s="367"/>
      <c r="AC15" s="385"/>
      <c r="AD15" s="387"/>
      <c r="AE15" s="390"/>
      <c r="AF15" s="390"/>
      <c r="AG15" s="392"/>
      <c r="AH15" s="394"/>
      <c r="AI15" s="360"/>
      <c r="AJ15" s="362"/>
      <c r="AK15" s="274">
        <f>AH13</f>
        <v>0</v>
      </c>
      <c r="AL15" s="285">
        <f>IF($AB$13=Calculations!$E28,((Budget!$AG$13*Calculations!$I$16)/9*3)*Budget!AL13,($AG$13*Calculations!$I$16)*AL13)*(AL6&lt;=$C$3)</f>
        <v>0</v>
      </c>
      <c r="AM15" s="285">
        <f>IF($AB$13=Calculations!$E28,((Budget!$AG$13*Calculations!$I$16)/9*3)*Budget!AM13,($AG$13*Calculations!$I$16)*AM13)*(AM6&lt;=$C$3)</f>
        <v>0</v>
      </c>
      <c r="AN15" s="285">
        <f>IF($AB$13=Calculations!$E28,((Budget!$AG$13*Calculations!$I$16)/9*3)*Budget!AN13,($AG$13*Calculations!$I$16)*AN13)*(AN6&lt;=$C$3)</f>
        <v>0</v>
      </c>
      <c r="AO15" s="285">
        <f>IF($AB$13=Calculations!$E28,((Budget!$AG$13*Calculations!$I$16)/9*3)*Budget!AO13,($AG$13*Calculations!$I$16)*AO13)*(AO6&lt;=$C$3)</f>
        <v>0</v>
      </c>
      <c r="AP15" s="285">
        <f>IF($AB$13=Calculations!$E28,((Budget!$AG$13*Calculations!$I$16)/9*3)*Budget!AP13,($AG$13*Calculations!$I$16)*AP13)*(AP6&lt;=$C$3)</f>
        <v>0</v>
      </c>
      <c r="AQ15" s="285">
        <f>IF($AB$13=Calculations!$E28,((Budget!$AG$13*Calculations!$I$16)/9*3)*Budget!AQ13,($AG$13*Calculations!$I$16)*AQ13)*(AQ6&lt;=$C$3)</f>
        <v>0</v>
      </c>
      <c r="AR15" s="286">
        <f>SUM(AK15:AQ15)</f>
        <v>0</v>
      </c>
    </row>
    <row r="16" spans="1:46" x14ac:dyDescent="0.3">
      <c r="A16" s="68"/>
      <c r="B16" s="398"/>
      <c r="C16" s="398"/>
      <c r="D16" s="99"/>
      <c r="E16" s="400"/>
      <c r="F16" s="403"/>
      <c r="G16" s="388"/>
      <c r="H16" s="391"/>
      <c r="I16" s="391"/>
      <c r="J16" s="406"/>
      <c r="K16" s="395"/>
      <c r="L16" s="361"/>
      <c r="M16" s="363"/>
      <c r="N16" s="275">
        <f>M13</f>
        <v>0</v>
      </c>
      <c r="O16" s="287">
        <f>O15*($L$13*Calculations!J15)*(O6&lt;=$C$3)</f>
        <v>0</v>
      </c>
      <c r="P16" s="287">
        <f>P15*($L$13*Calculations!K15)*(P6&lt;=$C$3)</f>
        <v>0</v>
      </c>
      <c r="Q16" s="287">
        <f>Q15*($L$13*Calculations!L15)*(Q6&lt;=$C$3)</f>
        <v>0</v>
      </c>
      <c r="R16" s="287">
        <f>R15*($L$13*Calculations!M15)*(R6&lt;=$C$3)</f>
        <v>0</v>
      </c>
      <c r="S16" s="287">
        <f>S15*($L$13*Calculations!N15)*(S6&lt;=$C$3)</f>
        <v>0</v>
      </c>
      <c r="T16" s="287">
        <f>T15*($L$13*Calculations!O15)*(T6&lt;=$C$3)</f>
        <v>0</v>
      </c>
      <c r="U16" s="288">
        <f>SUM(N16:T16)</f>
        <v>0</v>
      </c>
      <c r="X16" s="89"/>
      <c r="Y16" s="366"/>
      <c r="Z16" s="366"/>
      <c r="AA16" s="100"/>
      <c r="AB16" s="368"/>
      <c r="AC16" s="386"/>
      <c r="AD16" s="388"/>
      <c r="AE16" s="391"/>
      <c r="AF16" s="391"/>
      <c r="AG16" s="393"/>
      <c r="AH16" s="395"/>
      <c r="AI16" s="361"/>
      <c r="AJ16" s="363"/>
      <c r="AK16" s="275">
        <f>AJ13</f>
        <v>0</v>
      </c>
      <c r="AL16" s="287">
        <f>AL15*($AI$13*Calculations!$I$15)*(AL6&lt;=$C$3)</f>
        <v>0</v>
      </c>
      <c r="AM16" s="287">
        <f>AM15*($AI$13*Calculations!$I$15)*(AM6&lt;=$C$3)</f>
        <v>0</v>
      </c>
      <c r="AN16" s="287">
        <f>AN15*($AI$13*Calculations!$I$15)*(AN6&lt;=$C$3)</f>
        <v>0</v>
      </c>
      <c r="AO16" s="287">
        <f>AO15*($AI$13*Calculations!$I$15)*(AO6&lt;=$C$3)</f>
        <v>0</v>
      </c>
      <c r="AP16" s="287">
        <f>AP15*($AI$13*Calculations!$I$15)*(AP6&lt;=$C$3)</f>
        <v>0</v>
      </c>
      <c r="AQ16" s="287">
        <f>AQ15*($AI$13*Calculations!$I$15)*(AQ6&lt;=$C$3)</f>
        <v>0</v>
      </c>
      <c r="AR16" s="288">
        <f>SUM(AK16:AQ16)</f>
        <v>0</v>
      </c>
    </row>
    <row r="17" spans="1:44" ht="14.4" customHeight="1" x14ac:dyDescent="0.3">
      <c r="A17" s="68"/>
      <c r="B17" s="407"/>
      <c r="C17" s="407"/>
      <c r="D17" s="101"/>
      <c r="E17" s="399" t="s">
        <v>156</v>
      </c>
      <c r="F17" s="401"/>
      <c r="G17" s="387">
        <f>(_xlfn.XLOOKUP(E17,Calculations!E26:E30,Calculations!G26:G30))*F17</f>
        <v>0</v>
      </c>
      <c r="H17" s="389"/>
      <c r="I17" s="389"/>
      <c r="J17" s="404"/>
      <c r="K17" s="394">
        <f>IF(E17=Calculations!E28,(Budget!J17/9)*3*Budget!F17,J17*F17)</f>
        <v>0</v>
      </c>
      <c r="L17" s="360">
        <f>_xlfn.XLOOKUP(E17,Calculations!E26:E30,Calculations!F26:F30)</f>
        <v>0.32419999999999999</v>
      </c>
      <c r="M17" s="362">
        <f>K17*L17</f>
        <v>0</v>
      </c>
      <c r="N17" s="273">
        <f>F17</f>
        <v>0</v>
      </c>
      <c r="O17" s="102">
        <f>N17*(O6&lt;=$C$3)</f>
        <v>0</v>
      </c>
      <c r="P17" s="102">
        <f>O17*(P6&lt;=$C$3)</f>
        <v>0</v>
      </c>
      <c r="Q17" s="102">
        <f t="shared" ref="Q17:R17" si="15">P17*(Q6&lt;=$C$3)</f>
        <v>0</v>
      </c>
      <c r="R17" s="102">
        <f t="shared" si="15"/>
        <v>0</v>
      </c>
      <c r="S17" s="102">
        <f t="shared" ref="S17" si="16">R17*(S6&lt;=$C$3)</f>
        <v>0</v>
      </c>
      <c r="T17" s="102">
        <f t="shared" ref="T17" si="17">S17*(T6&lt;=$C$3)</f>
        <v>0</v>
      </c>
      <c r="U17" s="103"/>
      <c r="X17" s="89"/>
      <c r="Y17" s="382">
        <f t="shared" ref="Y17" si="18">B17</f>
        <v>0</v>
      </c>
      <c r="Z17" s="382">
        <f t="shared" ref="Z17" si="19">C17</f>
        <v>0</v>
      </c>
      <c r="AA17" s="104"/>
      <c r="AB17" s="367" t="s">
        <v>155</v>
      </c>
      <c r="AC17" s="384"/>
      <c r="AD17" s="387">
        <f>(_xlfn.XLOOKUP(E17,Calculations!E26:E30,Calculations!G26:G30))*AC17</f>
        <v>0</v>
      </c>
      <c r="AE17" s="389"/>
      <c r="AF17" s="389"/>
      <c r="AG17" s="392">
        <f t="shared" ref="AG17" si="20">J17</f>
        <v>0</v>
      </c>
      <c r="AH17" s="394">
        <f>IF(AB17=Calculations!E28,(Budget!AG17/9)*3*Budget!AC17,AG17*AC17)</f>
        <v>0</v>
      </c>
      <c r="AI17" s="360">
        <f>_xlfn.XLOOKUP(AB17,Calculations!E26:E30,Calculations!F26:F30)</f>
        <v>0.32419999999999999</v>
      </c>
      <c r="AJ17" s="362">
        <f>AH17*AI17</f>
        <v>0</v>
      </c>
      <c r="AK17" s="278">
        <f>AC17</f>
        <v>0</v>
      </c>
      <c r="AL17" s="106">
        <f>AK17*(AL6&lt;=$C$3)</f>
        <v>0</v>
      </c>
      <c r="AM17" s="106">
        <f>AL17*(AM6&lt;=$C$3)</f>
        <v>0</v>
      </c>
      <c r="AN17" s="106">
        <f t="shared" ref="AN17" si="21">AM17*(AN6&lt;=$C$3)</f>
        <v>0</v>
      </c>
      <c r="AO17" s="106">
        <f t="shared" ref="AO17" si="22">AN17*(AO6&lt;=$C$3)</f>
        <v>0</v>
      </c>
      <c r="AP17" s="106">
        <f t="shared" ref="AP17" si="23">AO17*(AP6&lt;=$C$3)</f>
        <v>0</v>
      </c>
      <c r="AQ17" s="106">
        <f t="shared" ref="AQ17" si="24">AP17*(AQ6&lt;=$C$3)</f>
        <v>0</v>
      </c>
      <c r="AR17" s="103"/>
    </row>
    <row r="18" spans="1:44" x14ac:dyDescent="0.3">
      <c r="A18" s="68"/>
      <c r="B18" s="408"/>
      <c r="C18" s="408"/>
      <c r="D18" s="68"/>
      <c r="E18" s="399"/>
      <c r="F18" s="402"/>
      <c r="G18" s="387"/>
      <c r="H18" s="390"/>
      <c r="I18" s="390"/>
      <c r="J18" s="405"/>
      <c r="K18" s="394"/>
      <c r="L18" s="360"/>
      <c r="M18" s="362"/>
      <c r="N18" s="270">
        <f>G17</f>
        <v>0</v>
      </c>
      <c r="O18" s="279">
        <f>(_xlfn.XLOOKUP($E$17,Calculations!$E$26:$E$30,Calculations!$G$26:$G$30))*O$17</f>
        <v>0</v>
      </c>
      <c r="P18" s="279">
        <f>(_xlfn.XLOOKUP($E$17,Calculations!$E$26:$E$30,Calculations!$G$26:$G$30))*P$17</f>
        <v>0</v>
      </c>
      <c r="Q18" s="279">
        <f>(_xlfn.XLOOKUP($E$17,Calculations!$E$26:$E$30,Calculations!$G$26:$G$30))*Q$17</f>
        <v>0</v>
      </c>
      <c r="R18" s="279">
        <f>(_xlfn.XLOOKUP($E$17,Calculations!$E$26:$E$30,Calculations!$G$26:$G$30))*R$17</f>
        <v>0</v>
      </c>
      <c r="S18" s="279">
        <f>(_xlfn.XLOOKUP($E$17,Calculations!$E$26:$E$30,Calculations!$G$26:$G$30))*S$17</f>
        <v>0</v>
      </c>
      <c r="T18" s="279">
        <f>(_xlfn.XLOOKUP($E$17,Calculations!$E$26:$E$30,Calculations!$G$26:$G$30))*T$17</f>
        <v>0</v>
      </c>
      <c r="U18" s="284"/>
      <c r="X18" s="89"/>
      <c r="Y18" s="382"/>
      <c r="Z18" s="382"/>
      <c r="AA18" s="89"/>
      <c r="AB18" s="367"/>
      <c r="AC18" s="385"/>
      <c r="AD18" s="387"/>
      <c r="AE18" s="390"/>
      <c r="AF18" s="390"/>
      <c r="AG18" s="392"/>
      <c r="AH18" s="394"/>
      <c r="AI18" s="360"/>
      <c r="AJ18" s="362"/>
      <c r="AK18" s="270">
        <f>AD17</f>
        <v>0</v>
      </c>
      <c r="AL18" s="279">
        <f>(_xlfn.XLOOKUP($E$17,Calculations!$E$26:$E$30,Calculations!$G$26:$G$30))*AL$17</f>
        <v>0</v>
      </c>
      <c r="AM18" s="279">
        <f>(_xlfn.XLOOKUP($E$17,Calculations!$E$26:$E$30,Calculations!$G$26:$G$30))*AM$17</f>
        <v>0</v>
      </c>
      <c r="AN18" s="279">
        <f>(_xlfn.XLOOKUP($E$17,Calculations!$E$26:$E$30,Calculations!$G$26:$G$30))*AN$17</f>
        <v>0</v>
      </c>
      <c r="AO18" s="279">
        <f>(_xlfn.XLOOKUP($E$17,Calculations!$E$26:$E$30,Calculations!$G$26:$G$30))*AO$17</f>
        <v>0</v>
      </c>
      <c r="AP18" s="279">
        <f>(_xlfn.XLOOKUP($E$17,Calculations!$E$26:$E$30,Calculations!$G$26:$G$30))*AP$17</f>
        <v>0</v>
      </c>
      <c r="AQ18" s="279">
        <f>(_xlfn.XLOOKUP($E$17,Calculations!$E$26:$E$30,Calculations!$G$26:$G$30))*AQ$17</f>
        <v>0</v>
      </c>
      <c r="AR18" s="284"/>
    </row>
    <row r="19" spans="1:44" x14ac:dyDescent="0.3">
      <c r="A19" s="68"/>
      <c r="B19" s="408"/>
      <c r="C19" s="408"/>
      <c r="D19" s="68"/>
      <c r="E19" s="399"/>
      <c r="F19" s="402"/>
      <c r="G19" s="387"/>
      <c r="H19" s="390"/>
      <c r="I19" s="390"/>
      <c r="J19" s="405"/>
      <c r="K19" s="394"/>
      <c r="L19" s="360"/>
      <c r="M19" s="362"/>
      <c r="N19" s="276">
        <f>K17</f>
        <v>0</v>
      </c>
      <c r="O19" s="289">
        <f>IF($E$17=Calculations!$E28,((Budget!$J$17*Calculations!J16)/9*3)*Budget!O17,($J$17*Calculations!J16)*O17)*(O6&lt;=$C$3)</f>
        <v>0</v>
      </c>
      <c r="P19" s="289">
        <f>IF($E$17=Calculations!$E28,((Budget!$J$17*Calculations!K16)/9*3)*Budget!P17,($J$17*Calculations!K16)*P17)*(P6&lt;=$C$3)</f>
        <v>0</v>
      </c>
      <c r="Q19" s="289">
        <f>IF($E$17=Calculations!$E28,((Budget!$J$17*Calculations!L16)/9*3)*Budget!Q17,($J$17*Calculations!L16)*Q17)*(Q6&lt;=$C$3)</f>
        <v>0</v>
      </c>
      <c r="R19" s="289">
        <f>IF($E$17=Calculations!$E28,((Budget!$J$17*Calculations!M16)/9*3)*Budget!R17,($J$17*Calculations!M16)*R17)*(R6&lt;=$C$3)</f>
        <v>0</v>
      </c>
      <c r="S19" s="289">
        <f>IF($E$17=Calculations!$E28,((Budget!$J$17*Calculations!N16)/9*3)*Budget!S17,($J$17*Calculations!N16)*S17)*(S6&lt;=$C$3)</f>
        <v>0</v>
      </c>
      <c r="T19" s="289">
        <f>IF($E$17=Calculations!$E28,((Budget!$J$17*Calculations!O16)/9*3)*Budget!T17,($J$17*Calculations!O16)*T17)*(T6&lt;=$C$3)</f>
        <v>0</v>
      </c>
      <c r="U19" s="281">
        <f>SUM(N19:T19)</f>
        <v>0</v>
      </c>
      <c r="X19" s="89"/>
      <c r="Y19" s="382"/>
      <c r="Z19" s="382"/>
      <c r="AA19" s="89"/>
      <c r="AB19" s="367"/>
      <c r="AC19" s="385"/>
      <c r="AD19" s="387"/>
      <c r="AE19" s="390"/>
      <c r="AF19" s="390"/>
      <c r="AG19" s="392"/>
      <c r="AH19" s="394"/>
      <c r="AI19" s="360"/>
      <c r="AJ19" s="362"/>
      <c r="AK19" s="276">
        <f>AH17</f>
        <v>0</v>
      </c>
      <c r="AL19" s="289">
        <f>IF($AB$17=Calculations!$E28,((Budget!$AG$17*Calculations!$I$16)/9*3)*Budget!AL17,($AG$17*Calculations!$I$16)*AL17)*(AL6&lt;=$C$3)</f>
        <v>0</v>
      </c>
      <c r="AM19" s="289">
        <f>IF($AB$17=Calculations!$E28,((Budget!$AG$17*Calculations!$I$16)/9*3)*Budget!AM17,($AG$17*Calculations!$I$16)*AM17)*(AM6&lt;=$C$3)</f>
        <v>0</v>
      </c>
      <c r="AN19" s="289">
        <f>IF($AB$17=Calculations!$E28,((Budget!$AG$17*Calculations!$I$16)/9*3)*Budget!AN17,($AG$17*Calculations!$I$16)*AN17)*(AN6&lt;=$C$3)</f>
        <v>0</v>
      </c>
      <c r="AO19" s="289">
        <f>IF($AB$17=Calculations!$E28,((Budget!$AG$17*Calculations!$I$16)/9*3)*Budget!AO17,($AG$17*Calculations!$I$16)*AO17)*(AO6&lt;=$C$3)</f>
        <v>0</v>
      </c>
      <c r="AP19" s="289">
        <f>IF($AB$17=Calculations!$E28,((Budget!$AG$17*Calculations!$I$16)/9*3)*Budget!AP17,($AG$17*Calculations!$I$16)*AP17)*(AP6&lt;=$C$3)</f>
        <v>0</v>
      </c>
      <c r="AQ19" s="289">
        <f>IF($AB$17=Calculations!$E28,((Budget!$AG$17*Calculations!$I$16)/9*3)*Budget!AQ17,($AG$17*Calculations!$I$16)*AQ17)*(AQ6&lt;=$C$3)</f>
        <v>0</v>
      </c>
      <c r="AR19" s="281">
        <f>SUM(AK19:AQ19)</f>
        <v>0</v>
      </c>
    </row>
    <row r="20" spans="1:44" x14ac:dyDescent="0.3">
      <c r="A20" s="68"/>
      <c r="B20" s="409"/>
      <c r="C20" s="409"/>
      <c r="D20" s="99"/>
      <c r="E20" s="400"/>
      <c r="F20" s="403"/>
      <c r="G20" s="388"/>
      <c r="H20" s="391"/>
      <c r="I20" s="391"/>
      <c r="J20" s="406"/>
      <c r="K20" s="395"/>
      <c r="L20" s="361"/>
      <c r="M20" s="363"/>
      <c r="N20" s="277">
        <f>M17</f>
        <v>0</v>
      </c>
      <c r="O20" s="290">
        <f>O19*($L$17*Calculations!J15)*(O6&lt;=$C$3)</f>
        <v>0</v>
      </c>
      <c r="P20" s="290">
        <f>P19*($L$17*Calculations!K15)*(P6&lt;=$C$3)</f>
        <v>0</v>
      </c>
      <c r="Q20" s="290">
        <f>Q19*($L$17*Calculations!L15)*(Q6&lt;=$C$3)</f>
        <v>0</v>
      </c>
      <c r="R20" s="290">
        <f>R19*($L$17*Calculations!M15)*(R6&lt;=$C$3)</f>
        <v>0</v>
      </c>
      <c r="S20" s="290">
        <f>S19*($L$17*Calculations!N15)*(S6&lt;=$C$3)</f>
        <v>0</v>
      </c>
      <c r="T20" s="290">
        <f>T19*($L$17*Calculations!O15)*(T6&lt;=$C$3)</f>
        <v>0</v>
      </c>
      <c r="U20" s="283">
        <f>SUM(N20:T20)</f>
        <v>0</v>
      </c>
      <c r="X20" s="89"/>
      <c r="Y20" s="383"/>
      <c r="Z20" s="383"/>
      <c r="AA20" s="100"/>
      <c r="AB20" s="368"/>
      <c r="AC20" s="386"/>
      <c r="AD20" s="388"/>
      <c r="AE20" s="391"/>
      <c r="AF20" s="391"/>
      <c r="AG20" s="393"/>
      <c r="AH20" s="395"/>
      <c r="AI20" s="361"/>
      <c r="AJ20" s="363"/>
      <c r="AK20" s="277">
        <f>AJ17</f>
        <v>0</v>
      </c>
      <c r="AL20" s="290">
        <f>AL19*($AI$17*Calculations!$I$15)*(AL6&lt;=$C$3)</f>
        <v>0</v>
      </c>
      <c r="AM20" s="290">
        <f>AM19*($AI$17*Calculations!$I$15)*(AM6&lt;=$C$3)</f>
        <v>0</v>
      </c>
      <c r="AN20" s="290">
        <f>AN19*($AI$17*Calculations!$I$15)*(AN6&lt;=$C$3)</f>
        <v>0</v>
      </c>
      <c r="AO20" s="290">
        <f>AO19*($AI$17*Calculations!$I$15)*(AO6&lt;=$C$3)</f>
        <v>0</v>
      </c>
      <c r="AP20" s="290">
        <f>AP19*($AI$17*Calculations!$I$15)*(AP6&lt;=$C$3)</f>
        <v>0</v>
      </c>
      <c r="AQ20" s="290">
        <f>AQ19*($AI$17*Calculations!$I$15)*(AQ6&lt;=$C$3)</f>
        <v>0</v>
      </c>
      <c r="AR20" s="283">
        <f>SUM(AK20:AQ20)</f>
        <v>0</v>
      </c>
    </row>
    <row r="21" spans="1:44" ht="14.4" customHeight="1" x14ac:dyDescent="0.3">
      <c r="A21" s="68"/>
      <c r="B21" s="396"/>
      <c r="C21" s="396"/>
      <c r="D21" s="101"/>
      <c r="E21" s="399" t="s">
        <v>157</v>
      </c>
      <c r="F21" s="401"/>
      <c r="G21" s="387">
        <f>(_xlfn.XLOOKUP(E21,Calculations!E26:E30,Calculations!G26:G30))*F21</f>
        <v>0</v>
      </c>
      <c r="H21" s="389"/>
      <c r="I21" s="389"/>
      <c r="J21" s="404"/>
      <c r="K21" s="394">
        <f>IF(E21=Calculations!E28,(Budget!J21/9)*3*Budget!F21,J21*F21)</f>
        <v>0</v>
      </c>
      <c r="L21" s="360">
        <f>_xlfn.XLOOKUP(E21,Calculations!E26:E30,Calculations!F26:F30)</f>
        <v>0.44850000000000001</v>
      </c>
      <c r="M21" s="362">
        <f>K21*L21</f>
        <v>0</v>
      </c>
      <c r="N21" s="273">
        <f>F21</f>
        <v>0</v>
      </c>
      <c r="O21" s="109">
        <f>N21*(O6&lt;=$C$3)</f>
        <v>0</v>
      </c>
      <c r="P21" s="109">
        <f>O21*(P6&lt;=$C$3)</f>
        <v>0</v>
      </c>
      <c r="Q21" s="109">
        <f t="shared" ref="Q21:R21" si="25">P21*(Q6&lt;=$C$3)</f>
        <v>0</v>
      </c>
      <c r="R21" s="109">
        <f t="shared" si="25"/>
        <v>0</v>
      </c>
      <c r="S21" s="109">
        <f t="shared" ref="S21" si="26">R21*(S6&lt;=$C$3)</f>
        <v>0</v>
      </c>
      <c r="T21" s="109">
        <f t="shared" ref="T21" si="27">S21*(T6&lt;=$C$3)</f>
        <v>0</v>
      </c>
      <c r="U21" s="103"/>
      <c r="X21" s="89"/>
      <c r="Y21" s="365">
        <f t="shared" ref="Y21" si="28">B21</f>
        <v>0</v>
      </c>
      <c r="Z21" s="365">
        <f t="shared" ref="Z21" si="29">C21</f>
        <v>0</v>
      </c>
      <c r="AA21" s="104"/>
      <c r="AB21" s="367" t="s">
        <v>155</v>
      </c>
      <c r="AC21" s="384"/>
      <c r="AD21" s="387">
        <f>(_xlfn.XLOOKUP(E21,Calculations!E26:E30,Calculations!G26:G30))*AC21</f>
        <v>0</v>
      </c>
      <c r="AE21" s="389"/>
      <c r="AF21" s="389"/>
      <c r="AG21" s="392">
        <f t="shared" ref="AG21" si="30">J21</f>
        <v>0</v>
      </c>
      <c r="AH21" s="394">
        <f>IF(AB21=Calculations!E28,(Budget!AG21/9)*3*Budget!AC21,AG21*AC21)</f>
        <v>0</v>
      </c>
      <c r="AI21" s="360">
        <f>_xlfn.XLOOKUP(AB21,Calculations!E26:E30,Calculations!F26:F30)</f>
        <v>0.32419999999999999</v>
      </c>
      <c r="AJ21" s="362">
        <f>AH21*AI21</f>
        <v>0</v>
      </c>
      <c r="AK21" s="278">
        <f>AC21</f>
        <v>0</v>
      </c>
      <c r="AL21" s="110">
        <f>AK21*(AL6&lt;=$C$3)</f>
        <v>0</v>
      </c>
      <c r="AM21" s="110">
        <f>AL21*(AM6&lt;=$C$3)</f>
        <v>0</v>
      </c>
      <c r="AN21" s="110">
        <f t="shared" ref="AN21" si="31">AM21*(AN6&lt;=$C$3)</f>
        <v>0</v>
      </c>
      <c r="AO21" s="110">
        <f t="shared" ref="AO21" si="32">AN21*(AO6&lt;=$C$3)</f>
        <v>0</v>
      </c>
      <c r="AP21" s="110">
        <f t="shared" ref="AP21" si="33">AO21*(AP6&lt;=$C$3)</f>
        <v>0</v>
      </c>
      <c r="AQ21" s="110">
        <f t="shared" ref="AQ21" si="34">AP21*(AQ6&lt;=$C$3)</f>
        <v>0</v>
      </c>
      <c r="AR21" s="103"/>
    </row>
    <row r="22" spans="1:44" x14ac:dyDescent="0.3">
      <c r="A22" s="68"/>
      <c r="B22" s="397"/>
      <c r="C22" s="397"/>
      <c r="D22" s="68"/>
      <c r="E22" s="399"/>
      <c r="F22" s="402"/>
      <c r="G22" s="387"/>
      <c r="H22" s="390"/>
      <c r="I22" s="390"/>
      <c r="J22" s="405"/>
      <c r="K22" s="394"/>
      <c r="L22" s="360"/>
      <c r="M22" s="362"/>
      <c r="N22" s="270">
        <f>G21</f>
        <v>0</v>
      </c>
      <c r="O22" s="279">
        <f>(_xlfn.XLOOKUP($E$21,Calculations!$E$26:$E$30,Calculations!$G$26:$G$30))*O$21</f>
        <v>0</v>
      </c>
      <c r="P22" s="279">
        <f>(_xlfn.XLOOKUP($E$21,Calculations!$E$26:$E$30,Calculations!$G$26:$G$30))*P$21</f>
        <v>0</v>
      </c>
      <c r="Q22" s="279">
        <f>(_xlfn.XLOOKUP($E$21,Calculations!$E$26:$E$30,Calculations!$G$26:$G$30))*Q$21</f>
        <v>0</v>
      </c>
      <c r="R22" s="279">
        <f>(_xlfn.XLOOKUP($E$21,Calculations!$E$26:$E$30,Calculations!$G$26:$G$30))*R$21</f>
        <v>0</v>
      </c>
      <c r="S22" s="279">
        <f>(_xlfn.XLOOKUP($E$21,Calculations!$E$26:$E$30,Calculations!$G$26:$G$30))*S$21</f>
        <v>0</v>
      </c>
      <c r="T22" s="279">
        <f>(_xlfn.XLOOKUP($E$21,Calculations!$E$26:$E$30,Calculations!$G$26:$G$30))*T$21</f>
        <v>0</v>
      </c>
      <c r="U22" s="284"/>
      <c r="X22" s="89"/>
      <c r="Y22" s="365"/>
      <c r="Z22" s="365"/>
      <c r="AA22" s="89"/>
      <c r="AB22" s="367"/>
      <c r="AC22" s="385"/>
      <c r="AD22" s="387"/>
      <c r="AE22" s="390"/>
      <c r="AF22" s="390"/>
      <c r="AG22" s="392"/>
      <c r="AH22" s="394"/>
      <c r="AI22" s="360"/>
      <c r="AJ22" s="362"/>
      <c r="AK22" s="270">
        <f>AD21</f>
        <v>0</v>
      </c>
      <c r="AL22" s="279">
        <f>(_xlfn.XLOOKUP($E$21,Calculations!$E$26:$E$30,Calculations!$G$26:$G$30))*AL$21</f>
        <v>0</v>
      </c>
      <c r="AM22" s="279">
        <f>(_xlfn.XLOOKUP($E$21,Calculations!$E$26:$E$30,Calculations!$G$26:$G$30))*AM$21</f>
        <v>0</v>
      </c>
      <c r="AN22" s="279">
        <f>(_xlfn.XLOOKUP($E$21,Calculations!$E$26:$E$30,Calculations!$G$26:$G$30))*AN$21</f>
        <v>0</v>
      </c>
      <c r="AO22" s="279">
        <f>(_xlfn.XLOOKUP($E$21,Calculations!$E$26:$E$30,Calculations!$G$26:$G$30))*AO$21</f>
        <v>0</v>
      </c>
      <c r="AP22" s="279">
        <f>(_xlfn.XLOOKUP($E$21,Calculations!$E$26:$E$30,Calculations!$G$26:$G$30))*AP$21</f>
        <v>0</v>
      </c>
      <c r="AQ22" s="279">
        <f>(_xlfn.XLOOKUP($E$21,Calculations!$E$26:$E$30,Calculations!$G$26:$G$30))*AQ$21</f>
        <v>0</v>
      </c>
      <c r="AR22" s="284"/>
    </row>
    <row r="23" spans="1:44" x14ac:dyDescent="0.3">
      <c r="A23" s="68"/>
      <c r="B23" s="397"/>
      <c r="C23" s="397"/>
      <c r="D23" s="68"/>
      <c r="E23" s="399"/>
      <c r="F23" s="402"/>
      <c r="G23" s="387"/>
      <c r="H23" s="390"/>
      <c r="I23" s="390"/>
      <c r="J23" s="405"/>
      <c r="K23" s="394"/>
      <c r="L23" s="360"/>
      <c r="M23" s="362"/>
      <c r="N23" s="274">
        <f>K21</f>
        <v>0</v>
      </c>
      <c r="O23" s="285">
        <f>IF($E$21=Calculations!$E28,((Budget!$J$21*Calculations!J16)/9*3)*Budget!O21,($J$21*Calculations!J16)*O21)*(O6&lt;=$C$3)</f>
        <v>0</v>
      </c>
      <c r="P23" s="285">
        <f>IF($E$21=Calculations!$E28,((Budget!$J$21*Calculations!K16)/9*3)*Budget!P21,($J$21*Calculations!K16)*P21)*(P6&lt;=$C$3)</f>
        <v>0</v>
      </c>
      <c r="Q23" s="285">
        <f>IF($E$21=Calculations!$E28,((Budget!$J$21*Calculations!L16)/9*3)*Budget!Q21,($J$21*Calculations!L16)*Q21)*(Q6&lt;=$C$3)</f>
        <v>0</v>
      </c>
      <c r="R23" s="285">
        <f>IF($E$21=Calculations!$E28,((Budget!$J$21*Calculations!M16)/9*3)*Budget!R21,($J$21*Calculations!M16)*R21)*(R6&lt;=$C$3)</f>
        <v>0</v>
      </c>
      <c r="S23" s="285">
        <f>IF($E$21=Calculations!$E28,((Budget!$J$21*Calculations!N16)/9*3)*Budget!S21,($J$21*Calculations!N16)*S21)*(S6&lt;=$C$3)</f>
        <v>0</v>
      </c>
      <c r="T23" s="285">
        <f>IF($E$21=Calculations!$E28,((Budget!$J$21*Calculations!O16)/9*3)*Budget!T21,($J$21*Calculations!O16)*T21)*(T6&lt;=$C$3)</f>
        <v>0</v>
      </c>
      <c r="U23" s="286">
        <f>SUM(N23:T23)</f>
        <v>0</v>
      </c>
      <c r="X23" s="89"/>
      <c r="Y23" s="365"/>
      <c r="Z23" s="365"/>
      <c r="AA23" s="89"/>
      <c r="AB23" s="367"/>
      <c r="AC23" s="385"/>
      <c r="AD23" s="387"/>
      <c r="AE23" s="390"/>
      <c r="AF23" s="390"/>
      <c r="AG23" s="392"/>
      <c r="AH23" s="394"/>
      <c r="AI23" s="360"/>
      <c r="AJ23" s="362"/>
      <c r="AK23" s="274">
        <f>AH21</f>
        <v>0</v>
      </c>
      <c r="AL23" s="285">
        <f>IF($AB$21=Calculations!$E28,((Budget!$AG$21*Calculations!$I$16)/9*3)*Budget!AL21,($AG$21*Calculations!$I$16)*AL21)*(AL6&lt;=$C$3)</f>
        <v>0</v>
      </c>
      <c r="AM23" s="285">
        <f>IF($AB$21=Calculations!$E28,((Budget!$AG$21*Calculations!$I$16)/9*3)*Budget!AM21,($AG$21*Calculations!$I$16)*AM21)*(AM6&lt;=$C$3)</f>
        <v>0</v>
      </c>
      <c r="AN23" s="285">
        <f>IF($AB$21=Calculations!$E28,((Budget!$AG$21*Calculations!$I$16)/9*3)*Budget!AN21,($AG$21*Calculations!$I$16)*AN21)*(AN6&lt;=$C$3)</f>
        <v>0</v>
      </c>
      <c r="AO23" s="285">
        <f>IF($AB$21=Calculations!$E28,((Budget!$AG$21*Calculations!$I$16)/9*3)*Budget!AO21,($AG$21*Calculations!$I$16)*AO21)*(AO6&lt;=$C$3)</f>
        <v>0</v>
      </c>
      <c r="AP23" s="285">
        <f>IF($AB$21=Calculations!$E28,((Budget!$AG$21*Calculations!$I$16)/9*3)*Budget!AP21,($AG$21*Calculations!$I$16)*AP21)*(AP6&lt;=$C$3)</f>
        <v>0</v>
      </c>
      <c r="AQ23" s="285">
        <f>IF($AB$21=Calculations!$E28,((Budget!$AG$21*Calculations!$I$16)/9*3)*Budget!AQ21,($AG$21*Calculations!$I$16)*AQ21)*(AQ6&lt;=$C$3)</f>
        <v>0</v>
      </c>
      <c r="AR23" s="286">
        <f>SUM(AK23:AQ23)</f>
        <v>0</v>
      </c>
    </row>
    <row r="24" spans="1:44" x14ac:dyDescent="0.3">
      <c r="A24" s="68"/>
      <c r="B24" s="398"/>
      <c r="C24" s="398"/>
      <c r="D24" s="99"/>
      <c r="E24" s="400"/>
      <c r="F24" s="403"/>
      <c r="G24" s="388"/>
      <c r="H24" s="391"/>
      <c r="I24" s="391"/>
      <c r="J24" s="406"/>
      <c r="K24" s="395"/>
      <c r="L24" s="361"/>
      <c r="M24" s="363"/>
      <c r="N24" s="275">
        <f>M21</f>
        <v>0</v>
      </c>
      <c r="O24" s="287">
        <f>O23*($L$21*Calculations!J15)*(O6&lt;=$C$3)</f>
        <v>0</v>
      </c>
      <c r="P24" s="287">
        <f>P23*($L$21*Calculations!K15)*(P6&lt;=$C$3)</f>
        <v>0</v>
      </c>
      <c r="Q24" s="287">
        <f>Q23*($L$21*Calculations!L15)*(Q6&lt;=$C$3)</f>
        <v>0</v>
      </c>
      <c r="R24" s="287">
        <f>R23*($L$21*Calculations!M15)*(R6&lt;=$C$3)</f>
        <v>0</v>
      </c>
      <c r="S24" s="287">
        <f>S23*($L$21*Calculations!N15)*(S6&lt;=$C$3)</f>
        <v>0</v>
      </c>
      <c r="T24" s="287">
        <f>T23*($L$21*Calculations!O15)*(T6&lt;=$C$3)</f>
        <v>0</v>
      </c>
      <c r="U24" s="288">
        <f>SUM(N24:T24)</f>
        <v>0</v>
      </c>
      <c r="X24" s="89"/>
      <c r="Y24" s="366"/>
      <c r="Z24" s="366"/>
      <c r="AA24" s="100"/>
      <c r="AB24" s="368"/>
      <c r="AC24" s="386"/>
      <c r="AD24" s="388"/>
      <c r="AE24" s="391"/>
      <c r="AF24" s="391"/>
      <c r="AG24" s="393"/>
      <c r="AH24" s="395"/>
      <c r="AI24" s="361"/>
      <c r="AJ24" s="363"/>
      <c r="AK24" s="275">
        <f>AJ21</f>
        <v>0</v>
      </c>
      <c r="AL24" s="287">
        <f>AL23*($AI$21*Calculations!$I$15)*(AL6&lt;=$C$3)</f>
        <v>0</v>
      </c>
      <c r="AM24" s="287">
        <f>AM23*($AI$21*Calculations!$I$15)*(AM6&lt;=$C$3)</f>
        <v>0</v>
      </c>
      <c r="AN24" s="287">
        <f>AN23*($AI$21*Calculations!$I$15)*(AN6&lt;=$C$3)</f>
        <v>0</v>
      </c>
      <c r="AO24" s="287">
        <f>AO23*($AI$21*Calculations!$I$15)*(AO6&lt;=$C$3)</f>
        <v>0</v>
      </c>
      <c r="AP24" s="287">
        <f>AP23*($AI$21*Calculations!$I$15)*(AP6&lt;=$C$3)</f>
        <v>0</v>
      </c>
      <c r="AQ24" s="287">
        <f>AQ23*($AI$21*Calculations!$I$15)*(AQ6&lt;=$C$3)</f>
        <v>0</v>
      </c>
      <c r="AR24" s="288">
        <f>SUM(AK24:AQ24)</f>
        <v>0</v>
      </c>
    </row>
    <row r="25" spans="1:44" ht="14.4" customHeight="1" x14ac:dyDescent="0.3">
      <c r="A25" s="68"/>
      <c r="B25" s="407"/>
      <c r="C25" s="407"/>
      <c r="D25" s="101"/>
      <c r="E25" s="399" t="s">
        <v>155</v>
      </c>
      <c r="F25" s="401"/>
      <c r="G25" s="387">
        <f>(_xlfn.XLOOKUP(E25,Calculations!E26:E30,Calculations!G26:G30))*F25</f>
        <v>0</v>
      </c>
      <c r="H25" s="389"/>
      <c r="I25" s="389"/>
      <c r="J25" s="404"/>
      <c r="K25" s="394">
        <f>IF(E25=Calculations!E28,(Budget!J25/9)*3*Budget!F25,J25*F25)</f>
        <v>0</v>
      </c>
      <c r="L25" s="360">
        <f>_xlfn.XLOOKUP(E25,Calculations!E26:E30,Calculations!F26:F30)</f>
        <v>0.32419999999999999</v>
      </c>
      <c r="M25" s="362">
        <f>K25*L25</f>
        <v>0</v>
      </c>
      <c r="N25" s="273">
        <f>F25</f>
        <v>0</v>
      </c>
      <c r="O25" s="109">
        <f>N25*(O6&lt;=$C$3)</f>
        <v>0</v>
      </c>
      <c r="P25" s="109">
        <f>O25*(P6&lt;=$C$3)</f>
        <v>0</v>
      </c>
      <c r="Q25" s="109">
        <f t="shared" ref="Q25:R25" si="35">P25*(Q6&lt;=$C$3)</f>
        <v>0</v>
      </c>
      <c r="R25" s="109">
        <f t="shared" si="35"/>
        <v>0</v>
      </c>
      <c r="S25" s="109">
        <f t="shared" ref="S25" si="36">R25*(S6&lt;=$C$3)</f>
        <v>0</v>
      </c>
      <c r="T25" s="109">
        <f t="shared" ref="T25" si="37">S25*(T6&lt;=$C$3)</f>
        <v>0</v>
      </c>
      <c r="U25" s="103"/>
      <c r="X25" s="89"/>
      <c r="Y25" s="382">
        <f t="shared" ref="Y25" si="38">B25</f>
        <v>0</v>
      </c>
      <c r="Z25" s="382">
        <f t="shared" ref="Z25" si="39">C25</f>
        <v>0</v>
      </c>
      <c r="AA25" s="104"/>
      <c r="AB25" s="367" t="s">
        <v>155</v>
      </c>
      <c r="AC25" s="384"/>
      <c r="AD25" s="387">
        <f>(_xlfn.XLOOKUP(E25,Calculations!E26:E30,Calculations!G26:G30))*AC25</f>
        <v>0</v>
      </c>
      <c r="AE25" s="389"/>
      <c r="AF25" s="389"/>
      <c r="AG25" s="392">
        <f t="shared" ref="AG25" si="40">J25</f>
        <v>0</v>
      </c>
      <c r="AH25" s="394">
        <f>IF(AB25=Calculations!E28,(Budget!AG25/9)*3*Budget!AC25,AG25*AC25)</f>
        <v>0</v>
      </c>
      <c r="AI25" s="360">
        <f>_xlfn.XLOOKUP(AB25,Calculations!E26:E30,Calculations!F26:F30)</f>
        <v>0.32419999999999999</v>
      </c>
      <c r="AJ25" s="362">
        <f>AH25*AI25</f>
        <v>0</v>
      </c>
      <c r="AK25" s="278">
        <f>AC25</f>
        <v>0</v>
      </c>
      <c r="AL25" s="110">
        <f>AK25*(AL6&lt;=$C$3)</f>
        <v>0</v>
      </c>
      <c r="AM25" s="110">
        <f>AL25*(AM6&lt;=$C$3)</f>
        <v>0</v>
      </c>
      <c r="AN25" s="110">
        <f t="shared" ref="AN25" si="41">AM25*(AN6&lt;=$C$3)</f>
        <v>0</v>
      </c>
      <c r="AO25" s="110">
        <f t="shared" ref="AO25" si="42">AN25*(AO6&lt;=$C$3)</f>
        <v>0</v>
      </c>
      <c r="AP25" s="110">
        <f t="shared" ref="AP25" si="43">AO25*(AP6&lt;=$C$3)</f>
        <v>0</v>
      </c>
      <c r="AQ25" s="110">
        <f t="shared" ref="AQ25" si="44">AP25*(AQ6&lt;=$C$3)</f>
        <v>0</v>
      </c>
      <c r="AR25" s="103"/>
    </row>
    <row r="26" spans="1:44" ht="14.4" customHeight="1" x14ac:dyDescent="0.3">
      <c r="A26" s="68"/>
      <c r="B26" s="408"/>
      <c r="C26" s="408"/>
      <c r="D26" s="68"/>
      <c r="E26" s="399"/>
      <c r="F26" s="402"/>
      <c r="G26" s="387"/>
      <c r="H26" s="390"/>
      <c r="I26" s="390"/>
      <c r="J26" s="405"/>
      <c r="K26" s="394"/>
      <c r="L26" s="360"/>
      <c r="M26" s="362"/>
      <c r="N26" s="270">
        <f>G25</f>
        <v>0</v>
      </c>
      <c r="O26" s="279">
        <f>(_xlfn.XLOOKUP($E$25,Calculations!$E$26:$E$30,Calculations!$G$26:$G$30))*O$25</f>
        <v>0</v>
      </c>
      <c r="P26" s="279">
        <f>(_xlfn.XLOOKUP($E$25,Calculations!$E$26:$E$30,Calculations!$G$26:$G$30))*P$25</f>
        <v>0</v>
      </c>
      <c r="Q26" s="279">
        <f>(_xlfn.XLOOKUP($E$25,Calculations!$E$26:$E$30,Calculations!$G$26:$G$30))*Q$25</f>
        <v>0</v>
      </c>
      <c r="R26" s="279">
        <f>(_xlfn.XLOOKUP($E$25,Calculations!$E$26:$E$30,Calculations!$G$26:$G$30))*R$25</f>
        <v>0</v>
      </c>
      <c r="S26" s="279">
        <f>(_xlfn.XLOOKUP($E$25,Calculations!$E$26:$E$30,Calculations!$G$26:$G$30))*S$25</f>
        <v>0</v>
      </c>
      <c r="T26" s="279">
        <f>(_xlfn.XLOOKUP($E$25,Calculations!$E$26:$E$30,Calculations!$G$26:$G$30))*T$25</f>
        <v>0</v>
      </c>
      <c r="U26" s="284"/>
      <c r="X26" s="89"/>
      <c r="Y26" s="382"/>
      <c r="Z26" s="382"/>
      <c r="AA26" s="89"/>
      <c r="AB26" s="367"/>
      <c r="AC26" s="385"/>
      <c r="AD26" s="387"/>
      <c r="AE26" s="390"/>
      <c r="AF26" s="390"/>
      <c r="AG26" s="392"/>
      <c r="AH26" s="394"/>
      <c r="AI26" s="360"/>
      <c r="AJ26" s="362"/>
      <c r="AK26" s="270">
        <f>AD25</f>
        <v>0</v>
      </c>
      <c r="AL26" s="279">
        <f>(_xlfn.XLOOKUP($E$25,Calculations!$E$26:$E$30,Calculations!$G$26:$G$30))*AL$25</f>
        <v>0</v>
      </c>
      <c r="AM26" s="279">
        <f>(_xlfn.XLOOKUP($E$25,Calculations!$E$26:$E$30,Calculations!$G$26:$G$30))*AM$25</f>
        <v>0</v>
      </c>
      <c r="AN26" s="279">
        <f>(_xlfn.XLOOKUP($E$25,Calculations!$E$26:$E$30,Calculations!$G$26:$G$30))*AN$25</f>
        <v>0</v>
      </c>
      <c r="AO26" s="279">
        <f>(_xlfn.XLOOKUP($E$25,Calculations!$E$26:$E$30,Calculations!$G$26:$G$30))*AO$25</f>
        <v>0</v>
      </c>
      <c r="AP26" s="279">
        <f>(_xlfn.XLOOKUP($E$25,Calculations!$E$26:$E$30,Calculations!$G$26:$G$30))*AP$25</f>
        <v>0</v>
      </c>
      <c r="AQ26" s="279">
        <f>(_xlfn.XLOOKUP($E$25,Calculations!$E$26:$E$30,Calculations!$G$26:$G$30))*AQ$25</f>
        <v>0</v>
      </c>
      <c r="AR26" s="284"/>
    </row>
    <row r="27" spans="1:44" x14ac:dyDescent="0.3">
      <c r="A27" s="68"/>
      <c r="B27" s="408"/>
      <c r="C27" s="408"/>
      <c r="D27" s="68"/>
      <c r="E27" s="399"/>
      <c r="F27" s="402"/>
      <c r="G27" s="387"/>
      <c r="H27" s="390"/>
      <c r="I27" s="390"/>
      <c r="J27" s="405"/>
      <c r="K27" s="394"/>
      <c r="L27" s="360"/>
      <c r="M27" s="362"/>
      <c r="N27" s="276">
        <f>K25</f>
        <v>0</v>
      </c>
      <c r="O27" s="289">
        <f>IF($E$25=Calculations!$E28,((Budget!$J$25*Calculations!J16)/9*3)*Budget!O25,($J$25*Calculations!J16)*O25)*(O6&lt;=$C$3)</f>
        <v>0</v>
      </c>
      <c r="P27" s="289">
        <f>IF($E$25=Calculations!$E28,((Budget!$J$25*Calculations!K16)/9*3)*Budget!P25,($J$25*Calculations!K16)*P25)*(P6&lt;=$C$3)</f>
        <v>0</v>
      </c>
      <c r="Q27" s="289">
        <f>IF($E$25=Calculations!$E28,((Budget!$J$25*Calculations!L16)/9*3)*Budget!Q25,($J$25*Calculations!L16)*Q25)*(Q6&lt;=$C$3)</f>
        <v>0</v>
      </c>
      <c r="R27" s="289">
        <f>IF($E$25=Calculations!$E28,((Budget!$J$25*Calculations!M16)/9*3)*Budget!R25,($J$25*Calculations!M16)*R25)*(R6&lt;=$C$3)</f>
        <v>0</v>
      </c>
      <c r="S27" s="289">
        <f>IF($E$25=Calculations!$E28,((Budget!$J$25*Calculations!N16)/9*3)*Budget!S25,($J$25*Calculations!N16)*S25)*(S6&lt;=$C$3)</f>
        <v>0</v>
      </c>
      <c r="T27" s="289">
        <f>IF($E$25=Calculations!$E28,((Budget!$J$25*Calculations!O16)/9*3)*Budget!T25,($J$25*Calculations!O16)*T25)*(T6&lt;=$C$3)</f>
        <v>0</v>
      </c>
      <c r="U27" s="281">
        <f>SUM(N27:T27)</f>
        <v>0</v>
      </c>
      <c r="X27" s="89"/>
      <c r="Y27" s="382"/>
      <c r="Z27" s="382"/>
      <c r="AA27" s="89"/>
      <c r="AB27" s="367"/>
      <c r="AC27" s="385"/>
      <c r="AD27" s="387"/>
      <c r="AE27" s="390"/>
      <c r="AF27" s="390"/>
      <c r="AG27" s="392"/>
      <c r="AH27" s="394"/>
      <c r="AI27" s="360"/>
      <c r="AJ27" s="362"/>
      <c r="AK27" s="276">
        <f>AH25</f>
        <v>0</v>
      </c>
      <c r="AL27" s="289">
        <f>IF($AB$25=Calculations!$E28,((Budget!$AG$25*Calculations!$I$16)/9*3)*Budget!AL25,($AG$25*Calculations!$I$16)*AL25)*(AL6&lt;=$C$3)</f>
        <v>0</v>
      </c>
      <c r="AM27" s="289">
        <f>IF($AB$25=Calculations!$E28,((Budget!$AG$25*Calculations!$I$16)/9*3)*Budget!AM25,($AG$25*Calculations!$I$16)*AM25)*(AM6&lt;=$C$3)</f>
        <v>0</v>
      </c>
      <c r="AN27" s="289">
        <f>IF($AB$25=Calculations!$E28,((Budget!$AG$25*Calculations!$I$16)/9*3)*Budget!AN25,($AG$25*Calculations!$I$16)*AN25)*(AN6&lt;=$C$3)</f>
        <v>0</v>
      </c>
      <c r="AO27" s="289">
        <f>IF($AB$25=Calculations!$E28,((Budget!$AG$25*Calculations!$I$16)/9*3)*Budget!AO25,($AG$25*Calculations!$I$16)*AO25)*(AO6&lt;=$C$3)</f>
        <v>0</v>
      </c>
      <c r="AP27" s="289">
        <f>IF($AB$25=Calculations!$E28,((Budget!$AG$25*Calculations!$I$16)/9*3)*Budget!AP25,($AG$25*Calculations!$I$16)*AP25)*(AP6&lt;=$C$3)</f>
        <v>0</v>
      </c>
      <c r="AQ27" s="289">
        <f>IF($AB$25=Calculations!$E28,((Budget!$AG$25*Calculations!$I$16)/9*3)*Budget!AQ25,($AG$25*Calculations!$I$16)*AQ25)*(AQ6&lt;=$C$3)</f>
        <v>0</v>
      </c>
      <c r="AR27" s="281">
        <f>SUM(AK27:AQ27)</f>
        <v>0</v>
      </c>
    </row>
    <row r="28" spans="1:44" x14ac:dyDescent="0.3">
      <c r="A28" s="68"/>
      <c r="B28" s="409"/>
      <c r="C28" s="409"/>
      <c r="D28" s="99"/>
      <c r="E28" s="400"/>
      <c r="F28" s="403"/>
      <c r="G28" s="388"/>
      <c r="H28" s="391"/>
      <c r="I28" s="391"/>
      <c r="J28" s="406"/>
      <c r="K28" s="395"/>
      <c r="L28" s="361"/>
      <c r="M28" s="363"/>
      <c r="N28" s="277">
        <f>M25</f>
        <v>0</v>
      </c>
      <c r="O28" s="290">
        <f>O27*($L$25*Calculations!J15)*(O6&lt;=$C$3)</f>
        <v>0</v>
      </c>
      <c r="P28" s="290">
        <f>P27*($L$25*Calculations!K15)*(P6&lt;=$C$3)</f>
        <v>0</v>
      </c>
      <c r="Q28" s="290">
        <f>Q27*($L$25*Calculations!L15)*(Q6&lt;=$C$3)</f>
        <v>0</v>
      </c>
      <c r="R28" s="290">
        <f>R27*($L$25*Calculations!M15)*(R6&lt;=$C$3)</f>
        <v>0</v>
      </c>
      <c r="S28" s="290">
        <f>S27*($L$25*Calculations!N15)*(S6&lt;=$C$3)</f>
        <v>0</v>
      </c>
      <c r="T28" s="290">
        <f>T27*($L$25*Calculations!O15)*(T6&lt;=$C$3)</f>
        <v>0</v>
      </c>
      <c r="U28" s="283">
        <f>SUM(N28:T28)</f>
        <v>0</v>
      </c>
      <c r="X28" s="89"/>
      <c r="Y28" s="383"/>
      <c r="Z28" s="383"/>
      <c r="AA28" s="100"/>
      <c r="AB28" s="368"/>
      <c r="AC28" s="386"/>
      <c r="AD28" s="388"/>
      <c r="AE28" s="391"/>
      <c r="AF28" s="391"/>
      <c r="AG28" s="393"/>
      <c r="AH28" s="395"/>
      <c r="AI28" s="361"/>
      <c r="AJ28" s="363"/>
      <c r="AK28" s="277">
        <f>AJ25</f>
        <v>0</v>
      </c>
      <c r="AL28" s="290">
        <f>AL27*($AI$25*Calculations!$I$15)*(AL6&lt;=$C$3)</f>
        <v>0</v>
      </c>
      <c r="AM28" s="290">
        <f>AM27*($AI$25*Calculations!$I$15)*(AM6&lt;=$C$3)</f>
        <v>0</v>
      </c>
      <c r="AN28" s="290">
        <f>AN27*($AI$25*Calculations!$I$15)*(AN6&lt;=$C$3)</f>
        <v>0</v>
      </c>
      <c r="AO28" s="290">
        <f>AO27*($AI$25*Calculations!$I$15)*(AO6&lt;=$C$3)</f>
        <v>0</v>
      </c>
      <c r="AP28" s="290">
        <f>AP27*($AI$25*Calculations!$I$15)*(AP6&lt;=$C$3)</f>
        <v>0</v>
      </c>
      <c r="AQ28" s="290">
        <f>AQ27*($AI$25*Calculations!$I$15)*(AQ6&lt;=$C$3)</f>
        <v>0</v>
      </c>
      <c r="AR28" s="283">
        <f>SUM(AK28:AQ28)</f>
        <v>0</v>
      </c>
    </row>
    <row r="29" spans="1:44" ht="14.4" customHeight="1" x14ac:dyDescent="0.3">
      <c r="A29" s="68"/>
      <c r="B29" s="396"/>
      <c r="C29" s="396"/>
      <c r="D29" s="101"/>
      <c r="E29" s="399" t="s">
        <v>155</v>
      </c>
      <c r="F29" s="401"/>
      <c r="G29" s="387">
        <f>(_xlfn.XLOOKUP(E29,Calculations!E26:E30,Calculations!G26:G30))*F29</f>
        <v>0</v>
      </c>
      <c r="H29" s="389"/>
      <c r="I29" s="389"/>
      <c r="J29" s="404"/>
      <c r="K29" s="394">
        <f>IF(E29=Calculations!E28,(Budget!J29/9)*3*Budget!F29,J29*F29)</f>
        <v>0</v>
      </c>
      <c r="L29" s="360">
        <f>_xlfn.XLOOKUP(E29,Calculations!E26:E30,Calculations!F26:F30)</f>
        <v>0.32419999999999999</v>
      </c>
      <c r="M29" s="362">
        <f>K29*L29</f>
        <v>0</v>
      </c>
      <c r="N29" s="273">
        <f>F29</f>
        <v>0</v>
      </c>
      <c r="O29" s="109">
        <f>N29*(O6&lt;=$C$3)</f>
        <v>0</v>
      </c>
      <c r="P29" s="109">
        <f>O29*(P6&lt;=$C$3)</f>
        <v>0</v>
      </c>
      <c r="Q29" s="109">
        <f t="shared" ref="Q29:R29" si="45">P29*(Q6&lt;=$C$3)</f>
        <v>0</v>
      </c>
      <c r="R29" s="109">
        <f t="shared" si="45"/>
        <v>0</v>
      </c>
      <c r="S29" s="109">
        <f t="shared" ref="S29" si="46">R29*(S6&lt;=$C$3)</f>
        <v>0</v>
      </c>
      <c r="T29" s="109">
        <f t="shared" ref="T29" si="47">S29*(T6&lt;=$C$3)</f>
        <v>0</v>
      </c>
      <c r="U29" s="103"/>
      <c r="X29" s="89"/>
      <c r="Y29" s="365">
        <f t="shared" ref="Y29" si="48">B29</f>
        <v>0</v>
      </c>
      <c r="Z29" s="365">
        <f t="shared" ref="Z29" si="49">C29</f>
        <v>0</v>
      </c>
      <c r="AA29" s="104"/>
      <c r="AB29" s="367" t="s">
        <v>155</v>
      </c>
      <c r="AC29" s="384"/>
      <c r="AD29" s="387">
        <f>(_xlfn.XLOOKUP(E29,Calculations!E26:E30,Calculations!G26:G30))*AC29</f>
        <v>0</v>
      </c>
      <c r="AE29" s="389"/>
      <c r="AF29" s="389"/>
      <c r="AG29" s="392">
        <f t="shared" ref="AG29" si="50">J29</f>
        <v>0</v>
      </c>
      <c r="AH29" s="394">
        <f>IF(AB29=Calculations!E28,(Budget!AG29/9)*3*Budget!AC29,AG29*AC29)</f>
        <v>0</v>
      </c>
      <c r="AI29" s="360">
        <f>_xlfn.XLOOKUP(AB29,Calculations!E26:E30,Calculations!F26:F30)</f>
        <v>0.32419999999999999</v>
      </c>
      <c r="AJ29" s="362">
        <f>AH29*AI29</f>
        <v>0</v>
      </c>
      <c r="AK29" s="278">
        <f>AC29</f>
        <v>0</v>
      </c>
      <c r="AL29" s="110">
        <f>AK29*(AL6&lt;=$C$3)</f>
        <v>0</v>
      </c>
      <c r="AM29" s="110">
        <f>AL29*(AM6&lt;=$C$3)</f>
        <v>0</v>
      </c>
      <c r="AN29" s="110">
        <f t="shared" ref="AN29" si="51">AM29*(AN6&lt;=$C$3)</f>
        <v>0</v>
      </c>
      <c r="AO29" s="110">
        <f t="shared" ref="AO29" si="52">AN29*(AO6&lt;=$C$3)</f>
        <v>0</v>
      </c>
      <c r="AP29" s="110">
        <f t="shared" ref="AP29" si="53">AO29*(AP6&lt;=$C$3)</f>
        <v>0</v>
      </c>
      <c r="AQ29" s="110">
        <f t="shared" ref="AQ29" si="54">AP29*(AQ6&lt;=$C$3)</f>
        <v>0</v>
      </c>
      <c r="AR29" s="103"/>
    </row>
    <row r="30" spans="1:44" x14ac:dyDescent="0.3">
      <c r="A30" s="68"/>
      <c r="B30" s="397"/>
      <c r="C30" s="397"/>
      <c r="D30" s="68"/>
      <c r="E30" s="399"/>
      <c r="F30" s="402"/>
      <c r="G30" s="387"/>
      <c r="H30" s="390"/>
      <c r="I30" s="390"/>
      <c r="J30" s="405"/>
      <c r="K30" s="394"/>
      <c r="L30" s="360"/>
      <c r="M30" s="362"/>
      <c r="N30" s="270">
        <f>G29</f>
        <v>0</v>
      </c>
      <c r="O30" s="279">
        <f>(_xlfn.XLOOKUP($E$29,Calculations!$E$26:$E$30,Calculations!$G$26:$G$30))*O$29</f>
        <v>0</v>
      </c>
      <c r="P30" s="279">
        <f>(_xlfn.XLOOKUP($E$29,Calculations!$E$26:$E$30,Calculations!$G$26:$G$30))*P$29</f>
        <v>0</v>
      </c>
      <c r="Q30" s="279">
        <f>(_xlfn.XLOOKUP($E$29,Calculations!$E$26:$E$30,Calculations!$G$26:$G$30))*Q$29</f>
        <v>0</v>
      </c>
      <c r="R30" s="279">
        <f>(_xlfn.XLOOKUP($E$29,Calculations!$E$26:$E$30,Calculations!$G$26:$G$30))*R$29</f>
        <v>0</v>
      </c>
      <c r="S30" s="279">
        <f>(_xlfn.XLOOKUP($E$29,Calculations!$E$26:$E$30,Calculations!$G$26:$G$30))*S$29</f>
        <v>0</v>
      </c>
      <c r="T30" s="279">
        <f>(_xlfn.XLOOKUP($E$29,Calculations!$E$26:$E$30,Calculations!$G$26:$G$30))*T$29</f>
        <v>0</v>
      </c>
      <c r="U30" s="284"/>
      <c r="X30" s="89"/>
      <c r="Y30" s="365"/>
      <c r="Z30" s="365"/>
      <c r="AA30" s="89"/>
      <c r="AB30" s="367"/>
      <c r="AC30" s="385"/>
      <c r="AD30" s="387"/>
      <c r="AE30" s="390"/>
      <c r="AF30" s="390"/>
      <c r="AG30" s="392"/>
      <c r="AH30" s="394"/>
      <c r="AI30" s="360"/>
      <c r="AJ30" s="362"/>
      <c r="AK30" s="270">
        <f>AD29</f>
        <v>0</v>
      </c>
      <c r="AL30" s="279">
        <f>(_xlfn.XLOOKUP($E$29,Calculations!$E$26:$E$30,Calculations!$G$26:$G$30))*AL$29</f>
        <v>0</v>
      </c>
      <c r="AM30" s="279">
        <f>(_xlfn.XLOOKUP($E$29,Calculations!$E$26:$E$30,Calculations!$G$26:$G$30))*AM$29</f>
        <v>0</v>
      </c>
      <c r="AN30" s="279">
        <f>(_xlfn.XLOOKUP($E$29,Calculations!$E$26:$E$30,Calculations!$G$26:$G$30))*AN$29</f>
        <v>0</v>
      </c>
      <c r="AO30" s="279">
        <f>(_xlfn.XLOOKUP($E$29,Calculations!$E$26:$E$30,Calculations!$G$26:$G$30))*AO$29</f>
        <v>0</v>
      </c>
      <c r="AP30" s="279">
        <f>(_xlfn.XLOOKUP($E$29,Calculations!$E$26:$E$30,Calculations!$G$26:$G$30))*AP$29</f>
        <v>0</v>
      </c>
      <c r="AQ30" s="279">
        <f>(_xlfn.XLOOKUP($E$29,Calculations!$E$26:$E$30,Calculations!$G$26:$G$30))*AQ$29</f>
        <v>0</v>
      </c>
      <c r="AR30" s="284"/>
    </row>
    <row r="31" spans="1:44" x14ac:dyDescent="0.3">
      <c r="A31" s="68"/>
      <c r="B31" s="397"/>
      <c r="C31" s="397"/>
      <c r="D31" s="68"/>
      <c r="E31" s="399"/>
      <c r="F31" s="402"/>
      <c r="G31" s="387"/>
      <c r="H31" s="390"/>
      <c r="I31" s="390"/>
      <c r="J31" s="405"/>
      <c r="K31" s="394"/>
      <c r="L31" s="360"/>
      <c r="M31" s="362"/>
      <c r="N31" s="274">
        <f>K29</f>
        <v>0</v>
      </c>
      <c r="O31" s="285">
        <f>IF($E$29=Calculations!$E28,((Budget!$J$29*Calculations!J16)/9*3)*Budget!O29,($J$29*Calculations!J16)*O29)*(O6&lt;=$C$3)</f>
        <v>0</v>
      </c>
      <c r="P31" s="285">
        <f>IF($E$29=Calculations!$E28,((Budget!$J$29*Calculations!K16)/9*3)*Budget!P29,($J$29*Calculations!K16)*P29)*(P6&lt;=$C$3)</f>
        <v>0</v>
      </c>
      <c r="Q31" s="285">
        <f>IF($E$29=Calculations!$E28,((Budget!$J$29*Calculations!L16)/9*3)*Budget!Q29,($J$29*Calculations!L16)*Q29)*(Q6&lt;=$C$3)</f>
        <v>0</v>
      </c>
      <c r="R31" s="285">
        <f>IF($E$29=Calculations!$E28,((Budget!$J$29*Calculations!M16)/9*3)*Budget!R29,($J$29*Calculations!M16)*R29)*(R6&lt;=$C$3)</f>
        <v>0</v>
      </c>
      <c r="S31" s="285">
        <f>IF($E$29=Calculations!$E28,((Budget!$J$29*Calculations!N16)/9*3)*Budget!S29,($J$29*Calculations!N16)*S29)*(S6&lt;=$C$3)</f>
        <v>0</v>
      </c>
      <c r="T31" s="285">
        <f>IF($E$29=Calculations!$E28,((Budget!$J$29*Calculations!O16)/9*3)*Budget!T29,($J$29*Calculations!O16)*T29)*(T6&lt;=$C$3)</f>
        <v>0</v>
      </c>
      <c r="U31" s="286">
        <f>SUM(N31:T31)</f>
        <v>0</v>
      </c>
      <c r="X31" s="89"/>
      <c r="Y31" s="365"/>
      <c r="Z31" s="365"/>
      <c r="AA31" s="89"/>
      <c r="AB31" s="367"/>
      <c r="AC31" s="385"/>
      <c r="AD31" s="387"/>
      <c r="AE31" s="390"/>
      <c r="AF31" s="390"/>
      <c r="AG31" s="392"/>
      <c r="AH31" s="394"/>
      <c r="AI31" s="360"/>
      <c r="AJ31" s="362"/>
      <c r="AK31" s="274">
        <f>AH29</f>
        <v>0</v>
      </c>
      <c r="AL31" s="285">
        <f>IF($AB$29=Calculations!$E28,((Budget!$AG$29*Calculations!$I$16)/9*3)*Budget!AL29,($AG$29*Calculations!$I$16)*AL29)*(AL6&lt;=$C$3)</f>
        <v>0</v>
      </c>
      <c r="AM31" s="285">
        <f>IF($AB$29=Calculations!$E28,((Budget!$AG$29*Calculations!$I$16)/9*3)*Budget!AM29,($AG$29*Calculations!$I$16)*AM29)*(AM6&lt;=$C$3)</f>
        <v>0</v>
      </c>
      <c r="AN31" s="285">
        <f>IF($AB$29=Calculations!$E28,((Budget!$AG$29*Calculations!$I$16)/9*3)*Budget!AN29,($AG$29*Calculations!$I$16)*AN29)*(AN6&lt;=$C$3)</f>
        <v>0</v>
      </c>
      <c r="AO31" s="285">
        <f>IF($AB$29=Calculations!$E28,((Budget!$AG$29*Calculations!$I$16)/9*3)*Budget!AO29,($AG$29*Calculations!$I$16)*AO29)*(AO6&lt;=$C$3)</f>
        <v>0</v>
      </c>
      <c r="AP31" s="285">
        <f>IF($AB$29=Calculations!$E28,((Budget!$AG$29*Calculations!$I$16)/9*3)*Budget!AP29,($AG$29*Calculations!$I$16)*AP29)*(AP6&lt;=$C$3)</f>
        <v>0</v>
      </c>
      <c r="AQ31" s="285">
        <f>IF($AB$29=Calculations!$E28,((Budget!$AG$29*Calculations!$I$16)/9*3)*Budget!AQ29,($AG$29*Calculations!$I$16)*AQ29)*(AQ6&lt;=$C$3)</f>
        <v>0</v>
      </c>
      <c r="AR31" s="286">
        <f>SUM(AK31:AQ31)</f>
        <v>0</v>
      </c>
    </row>
    <row r="32" spans="1:44" x14ac:dyDescent="0.3">
      <c r="A32" s="68"/>
      <c r="B32" s="398"/>
      <c r="C32" s="398"/>
      <c r="D32" s="99"/>
      <c r="E32" s="400"/>
      <c r="F32" s="403"/>
      <c r="G32" s="388"/>
      <c r="H32" s="391"/>
      <c r="I32" s="391"/>
      <c r="J32" s="406"/>
      <c r="K32" s="395"/>
      <c r="L32" s="361"/>
      <c r="M32" s="363"/>
      <c r="N32" s="275">
        <f>M29</f>
        <v>0</v>
      </c>
      <c r="O32" s="287">
        <f>O31*($L$29*Calculations!J15)*(O6&lt;=$C$3)</f>
        <v>0</v>
      </c>
      <c r="P32" s="287">
        <f>P31*($L$29*Calculations!K15)*(P6&lt;=$C$3)</f>
        <v>0</v>
      </c>
      <c r="Q32" s="287">
        <f>Q31*($L$29*Calculations!L15)*(Q6&lt;=$C$3)</f>
        <v>0</v>
      </c>
      <c r="R32" s="287">
        <f>R31*($L$29*Calculations!M15)*(R6&lt;=$C$3)</f>
        <v>0</v>
      </c>
      <c r="S32" s="287">
        <f>S31*($L$29*Calculations!N15)*(S6&lt;=$C$3)</f>
        <v>0</v>
      </c>
      <c r="T32" s="287">
        <f>T31*($L$29*Calculations!O15)*(T6&lt;=$C$3)</f>
        <v>0</v>
      </c>
      <c r="U32" s="288">
        <f>SUM(N32:T32)</f>
        <v>0</v>
      </c>
      <c r="X32" s="89"/>
      <c r="Y32" s="366"/>
      <c r="Z32" s="366"/>
      <c r="AA32" s="100"/>
      <c r="AB32" s="368"/>
      <c r="AC32" s="386"/>
      <c r="AD32" s="388"/>
      <c r="AE32" s="391"/>
      <c r="AF32" s="391"/>
      <c r="AG32" s="393"/>
      <c r="AH32" s="395"/>
      <c r="AI32" s="361"/>
      <c r="AJ32" s="363"/>
      <c r="AK32" s="275">
        <f>AJ29</f>
        <v>0</v>
      </c>
      <c r="AL32" s="287">
        <f>AL31*($AI$29*Calculations!$I$15)*(AL6&lt;=$C$3)</f>
        <v>0</v>
      </c>
      <c r="AM32" s="287">
        <f>AM31*($AI$29*Calculations!$I$15)*(AM6&lt;=$C$3)</f>
        <v>0</v>
      </c>
      <c r="AN32" s="287">
        <f>AN31*($AI$29*Calculations!$I$15)*(AN6&lt;=$C$3)</f>
        <v>0</v>
      </c>
      <c r="AO32" s="287">
        <f>AO31*($AI$29*Calculations!$I$15)*(AO6&lt;=$C$3)</f>
        <v>0</v>
      </c>
      <c r="AP32" s="287">
        <f>AP31*($AI$29*Calculations!$I$15)*(AP6&lt;=$C$3)</f>
        <v>0</v>
      </c>
      <c r="AQ32" s="287">
        <f>AQ31*($AI$29*Calculations!$I$15)*(AQ6&lt;=$C$3)</f>
        <v>0</v>
      </c>
      <c r="AR32" s="288">
        <f>SUM(AK32:AQ32)</f>
        <v>0</v>
      </c>
    </row>
    <row r="33" spans="1:44" ht="14.4" hidden="1" customHeight="1" outlineLevel="1" x14ac:dyDescent="0.3">
      <c r="A33" s="68"/>
      <c r="B33" s="407"/>
      <c r="C33" s="407"/>
      <c r="D33" s="101"/>
      <c r="E33" s="399" t="s">
        <v>155</v>
      </c>
      <c r="F33" s="401"/>
      <c r="G33" s="387">
        <f>(_xlfn.XLOOKUP(E33,Calculations!E26:E30,Calculations!G26:G30))*F33</f>
        <v>0</v>
      </c>
      <c r="H33" s="389"/>
      <c r="I33" s="389"/>
      <c r="J33" s="404"/>
      <c r="K33" s="394">
        <f>IF(E33=Calculations!E28,(Budget!J33/9)*3*Budget!F33,J33*F33)</f>
        <v>0</v>
      </c>
      <c r="L33" s="360">
        <f>_xlfn.XLOOKUP(E33,Calculations!E26:E30,Calculations!F26:F30)</f>
        <v>0.32419999999999999</v>
      </c>
      <c r="M33" s="362">
        <f>K33*L33</f>
        <v>0</v>
      </c>
      <c r="N33" s="273">
        <f>F33</f>
        <v>0</v>
      </c>
      <c r="O33" s="109">
        <f>N33*(O6&lt;=$C$3)</f>
        <v>0</v>
      </c>
      <c r="P33" s="109">
        <f>O33*(P6&lt;=$C$3)</f>
        <v>0</v>
      </c>
      <c r="Q33" s="109">
        <f t="shared" ref="Q33:R33" si="55">P33*(Q6&lt;=$C$3)</f>
        <v>0</v>
      </c>
      <c r="R33" s="109">
        <f t="shared" si="55"/>
        <v>0</v>
      </c>
      <c r="S33" s="109">
        <f t="shared" ref="S33" si="56">R33*(S6&lt;=$C$3)</f>
        <v>0</v>
      </c>
      <c r="T33" s="109">
        <f t="shared" ref="T33" si="57">S33*(T6&lt;=$C$3)</f>
        <v>0</v>
      </c>
      <c r="U33" s="103"/>
      <c r="X33" s="89"/>
      <c r="Y33" s="382">
        <f t="shared" ref="Y33" si="58">B33</f>
        <v>0</v>
      </c>
      <c r="Z33" s="382">
        <f t="shared" ref="Z33" si="59">C33</f>
        <v>0</v>
      </c>
      <c r="AA33" s="104"/>
      <c r="AB33" s="367" t="s">
        <v>155</v>
      </c>
      <c r="AC33" s="384"/>
      <c r="AD33" s="387">
        <f>(_xlfn.XLOOKUP(E33,Calculations!E26:E30,Calculations!G26:G30))*AC33</f>
        <v>0</v>
      </c>
      <c r="AE33" s="389"/>
      <c r="AF33" s="389"/>
      <c r="AG33" s="392">
        <f t="shared" ref="AG33" si="60">J33</f>
        <v>0</v>
      </c>
      <c r="AH33" s="394">
        <f>IF(AB33=Calculations!E28,(Budget!AG33/9)*3*Budget!AC33,AG33*AC33)</f>
        <v>0</v>
      </c>
      <c r="AI33" s="360">
        <f>_xlfn.XLOOKUP(AB33,Calculations!E26:E30,Calculations!F26:F30)</f>
        <v>0.32419999999999999</v>
      </c>
      <c r="AJ33" s="362">
        <f>AH33*AI33</f>
        <v>0</v>
      </c>
      <c r="AK33" s="278">
        <f>AC33</f>
        <v>0</v>
      </c>
      <c r="AL33" s="110">
        <f>AK33*(AL6&lt;=$C$3)</f>
        <v>0</v>
      </c>
      <c r="AM33" s="110">
        <f>AL33*(AM6&lt;=$C$3)</f>
        <v>0</v>
      </c>
      <c r="AN33" s="110">
        <f t="shared" ref="AN33" si="61">AM33*(AN6&lt;=$C$3)</f>
        <v>0</v>
      </c>
      <c r="AO33" s="110">
        <f t="shared" ref="AO33" si="62">AN33*(AO6&lt;=$C$3)</f>
        <v>0</v>
      </c>
      <c r="AP33" s="110">
        <f t="shared" ref="AP33" si="63">AO33*(AP6&lt;=$C$3)</f>
        <v>0</v>
      </c>
      <c r="AQ33" s="110">
        <f t="shared" ref="AQ33" si="64">AP33*(AQ6&lt;=$C$3)</f>
        <v>0</v>
      </c>
      <c r="AR33" s="103"/>
    </row>
    <row r="34" spans="1:44" hidden="1" outlineLevel="1" x14ac:dyDescent="0.3">
      <c r="A34" s="68"/>
      <c r="B34" s="408"/>
      <c r="C34" s="408"/>
      <c r="D34" s="68"/>
      <c r="E34" s="399"/>
      <c r="F34" s="402"/>
      <c r="G34" s="387"/>
      <c r="H34" s="390"/>
      <c r="I34" s="390"/>
      <c r="J34" s="405"/>
      <c r="K34" s="394"/>
      <c r="L34" s="360"/>
      <c r="M34" s="362"/>
      <c r="N34" s="270">
        <f>G33</f>
        <v>0</v>
      </c>
      <c r="O34" s="279">
        <f>(_xlfn.XLOOKUP($E$33,Calculations!$E$26:$E$30,Calculations!$G$26:$G$30))*O$33</f>
        <v>0</v>
      </c>
      <c r="P34" s="279">
        <f>(_xlfn.XLOOKUP($E$33,Calculations!$E$26:$E$30,Calculations!$G$26:$G$30))*P$33</f>
        <v>0</v>
      </c>
      <c r="Q34" s="279">
        <f>(_xlfn.XLOOKUP($E$33,Calculations!$E$26:$E$30,Calculations!$G$26:$G$30))*Q$33</f>
        <v>0</v>
      </c>
      <c r="R34" s="279">
        <f>(_xlfn.XLOOKUP($E$33,Calculations!$E$26:$E$30,Calculations!$G$26:$G$30))*R$33</f>
        <v>0</v>
      </c>
      <c r="S34" s="279">
        <f>(_xlfn.XLOOKUP($E$33,Calculations!$E$26:$E$30,Calculations!$G$26:$G$30))*S$33</f>
        <v>0</v>
      </c>
      <c r="T34" s="279">
        <f>(_xlfn.XLOOKUP($E$33,Calculations!$E$26:$E$30,Calculations!$G$26:$G$30))*T$33</f>
        <v>0</v>
      </c>
      <c r="U34" s="284"/>
      <c r="X34" s="89"/>
      <c r="Y34" s="382"/>
      <c r="Z34" s="382"/>
      <c r="AA34" s="89"/>
      <c r="AB34" s="367"/>
      <c r="AC34" s="385"/>
      <c r="AD34" s="387"/>
      <c r="AE34" s="390"/>
      <c r="AF34" s="390"/>
      <c r="AG34" s="392"/>
      <c r="AH34" s="394"/>
      <c r="AI34" s="360"/>
      <c r="AJ34" s="362"/>
      <c r="AK34" s="270">
        <f>AD33</f>
        <v>0</v>
      </c>
      <c r="AL34" s="279">
        <f>(_xlfn.XLOOKUP($E$33,Calculations!$E$26:$E$30,Calculations!$G$26:$G$30))*AL$33</f>
        <v>0</v>
      </c>
      <c r="AM34" s="279">
        <f>(_xlfn.XLOOKUP($E$33,Calculations!$E$26:$E$30,Calculations!$G$26:$G$30))*AM$33</f>
        <v>0</v>
      </c>
      <c r="AN34" s="279">
        <f>(_xlfn.XLOOKUP($E$33,Calculations!$E$26:$E$30,Calculations!$G$26:$G$30))*AN$33</f>
        <v>0</v>
      </c>
      <c r="AO34" s="279">
        <f>(_xlfn.XLOOKUP($E$33,Calculations!$E$26:$E$30,Calculations!$G$26:$G$30))*AO$33</f>
        <v>0</v>
      </c>
      <c r="AP34" s="279">
        <f>(_xlfn.XLOOKUP($E$33,Calculations!$E$26:$E$30,Calculations!$G$26:$G$30))*AP$33</f>
        <v>0</v>
      </c>
      <c r="AQ34" s="279">
        <f>(_xlfn.XLOOKUP($E$33,Calculations!$E$26:$E$30,Calculations!$G$26:$G$30))*AQ$33</f>
        <v>0</v>
      </c>
      <c r="AR34" s="284"/>
    </row>
    <row r="35" spans="1:44" hidden="1" outlineLevel="1" x14ac:dyDescent="0.3">
      <c r="A35" s="68"/>
      <c r="B35" s="408"/>
      <c r="C35" s="408"/>
      <c r="D35" s="68"/>
      <c r="E35" s="399"/>
      <c r="F35" s="402"/>
      <c r="G35" s="387"/>
      <c r="H35" s="390"/>
      <c r="I35" s="390"/>
      <c r="J35" s="405"/>
      <c r="K35" s="394"/>
      <c r="L35" s="360"/>
      <c r="M35" s="362"/>
      <c r="N35" s="276">
        <f>K33</f>
        <v>0</v>
      </c>
      <c r="O35" s="289">
        <f>IF($E$33=Calculations!$E28,((Budget!$J$33*Calculations!J16)/9*3)*Budget!O33,($J$33*Calculations!J16)*O33)*(O6&lt;=$C$3)</f>
        <v>0</v>
      </c>
      <c r="P35" s="289">
        <f>IF($E$33=Calculations!$E28,((Budget!$J$33*Calculations!K16)/9*3)*Budget!P33,($J$33*Calculations!K16)*P33)*(P6&lt;=$C$3)</f>
        <v>0</v>
      </c>
      <c r="Q35" s="289">
        <f>IF($E$33=Calculations!$E28,((Budget!$J$33*Calculations!L16)/9*3)*Budget!Q33,($J$33*Calculations!L16)*Q33)*(Q6&lt;=$C$3)</f>
        <v>0</v>
      </c>
      <c r="R35" s="289">
        <f>IF($E$33=Calculations!$E28,((Budget!$J$33*Calculations!M16)/9*3)*Budget!R33,($J$33*Calculations!M16)*R33)*(R6&lt;=$C$3)</f>
        <v>0</v>
      </c>
      <c r="S35" s="289">
        <f>IF($E$33=Calculations!$E28,((Budget!$J$33*Calculations!N16)/9*3)*Budget!S33,($J$33*Calculations!N16)*S33)*(S6&lt;=$C$3)</f>
        <v>0</v>
      </c>
      <c r="T35" s="289">
        <f>IF($E$33=Calculations!$E28,((Budget!$J$33*Calculations!O16)/9*3)*Budget!T33,($J$33*Calculations!O16)*T33)*(T6&lt;=$C$3)</f>
        <v>0</v>
      </c>
      <c r="U35" s="281">
        <f>SUM(N35:T35)</f>
        <v>0</v>
      </c>
      <c r="X35" s="89"/>
      <c r="Y35" s="382"/>
      <c r="Z35" s="382"/>
      <c r="AA35" s="89"/>
      <c r="AB35" s="367"/>
      <c r="AC35" s="385"/>
      <c r="AD35" s="387"/>
      <c r="AE35" s="390"/>
      <c r="AF35" s="390"/>
      <c r="AG35" s="392"/>
      <c r="AH35" s="394"/>
      <c r="AI35" s="360"/>
      <c r="AJ35" s="362"/>
      <c r="AK35" s="276">
        <f>AH33</f>
        <v>0</v>
      </c>
      <c r="AL35" s="289">
        <f>IF($AB$33=Calculations!$E28,((Budget!$AG$33*Calculations!$I$16)/9*3)*Budget!AL33,($AG$33*Calculations!$I$16)*AL33)*(AL6&lt;=$C$3)</f>
        <v>0</v>
      </c>
      <c r="AM35" s="289">
        <f>IF($AB$33=Calculations!$E28,((Budget!$AG$33*Calculations!$I$16)/9*3)*Budget!AM33,($AG$33*Calculations!$I$16)*AM33)*(AM6&lt;=$C$3)</f>
        <v>0</v>
      </c>
      <c r="AN35" s="289">
        <f>IF($AB$33=Calculations!$E28,((Budget!$AG$33*Calculations!$I$16)/9*3)*Budget!AN33,($AG$33*Calculations!$I$16)*AN33)*(AN6&lt;=$C$3)</f>
        <v>0</v>
      </c>
      <c r="AO35" s="289">
        <f>IF($AB$33=Calculations!$E28,((Budget!$AG$33*Calculations!$I$16)/9*3)*Budget!AO33,($AG$33*Calculations!$I$16)*AO33)*(AO6&lt;=$C$3)</f>
        <v>0</v>
      </c>
      <c r="AP35" s="289">
        <f>IF($AB$33=Calculations!$E28,((Budget!$AG$33*Calculations!$I$16)/9*3)*Budget!AP33,($AG$33*Calculations!$I$16)*AP33)*(AP6&lt;=$C$3)</f>
        <v>0</v>
      </c>
      <c r="AQ35" s="289">
        <f>IF($AB$33=Calculations!$E28,((Budget!$AG$33*Calculations!$I$16)/9*3)*Budget!AQ33,($AG$33*Calculations!$I$16)*AQ33)*(AQ6&lt;=$C$3)</f>
        <v>0</v>
      </c>
      <c r="AR35" s="281">
        <f>SUM(AK35:AQ35)</f>
        <v>0</v>
      </c>
    </row>
    <row r="36" spans="1:44" hidden="1" outlineLevel="1" x14ac:dyDescent="0.3">
      <c r="A36" s="68"/>
      <c r="B36" s="409"/>
      <c r="C36" s="409"/>
      <c r="D36" s="99"/>
      <c r="E36" s="400"/>
      <c r="F36" s="403"/>
      <c r="G36" s="388"/>
      <c r="H36" s="391"/>
      <c r="I36" s="391"/>
      <c r="J36" s="406"/>
      <c r="K36" s="395"/>
      <c r="L36" s="361"/>
      <c r="M36" s="363"/>
      <c r="N36" s="277">
        <f>M33</f>
        <v>0</v>
      </c>
      <c r="O36" s="290">
        <f>O35*($L$33*Calculations!J15)*(O6&lt;=$C$3)</f>
        <v>0</v>
      </c>
      <c r="P36" s="290">
        <f>P35*($L$33*Calculations!K15)*(P6&lt;=$C$3)</f>
        <v>0</v>
      </c>
      <c r="Q36" s="290">
        <f>Q35*($L$33*Calculations!L15)*(Q6&lt;=$C$3)</f>
        <v>0</v>
      </c>
      <c r="R36" s="290">
        <f>R35*($L$33*Calculations!M15)*(R6&lt;=$C$3)</f>
        <v>0</v>
      </c>
      <c r="S36" s="290">
        <f>S35*($L$33*Calculations!N15)*(S6&lt;=$C$3)</f>
        <v>0</v>
      </c>
      <c r="T36" s="290">
        <f>T35*($L$33*Calculations!O15)*(T6&lt;=$C$3)</f>
        <v>0</v>
      </c>
      <c r="U36" s="283">
        <f>SUM(N36:T36)</f>
        <v>0</v>
      </c>
      <c r="X36" s="89"/>
      <c r="Y36" s="383"/>
      <c r="Z36" s="383"/>
      <c r="AA36" s="100"/>
      <c r="AB36" s="368"/>
      <c r="AC36" s="386"/>
      <c r="AD36" s="388"/>
      <c r="AE36" s="391"/>
      <c r="AF36" s="391"/>
      <c r="AG36" s="393"/>
      <c r="AH36" s="395"/>
      <c r="AI36" s="361"/>
      <c r="AJ36" s="363"/>
      <c r="AK36" s="277">
        <f>AJ33</f>
        <v>0</v>
      </c>
      <c r="AL36" s="290">
        <f>AL35*($AI$33*Calculations!$I$15)*(AL6&lt;=$C$3)</f>
        <v>0</v>
      </c>
      <c r="AM36" s="290">
        <f>AM35*($AI$33*Calculations!$I$15)*(AM6&lt;=$C$3)</f>
        <v>0</v>
      </c>
      <c r="AN36" s="290">
        <f>AN35*($AI$33*Calculations!$I$15)*(AN6&lt;=$C$3)</f>
        <v>0</v>
      </c>
      <c r="AO36" s="290">
        <f>AO35*($AI$33*Calculations!$I$15)*(AO6&lt;=$C$3)</f>
        <v>0</v>
      </c>
      <c r="AP36" s="290">
        <f>AP35*($AI$33*Calculations!$I$15)*(AP6&lt;=$C$3)</f>
        <v>0</v>
      </c>
      <c r="AQ36" s="290">
        <f>AQ35*($AI$33*Calculations!$I$15)*(AQ6&lt;=$C$3)</f>
        <v>0</v>
      </c>
      <c r="AR36" s="283">
        <f>SUM(AK36:AQ36)</f>
        <v>0</v>
      </c>
    </row>
    <row r="37" spans="1:44" ht="14.4" hidden="1" customHeight="1" outlineLevel="1" x14ac:dyDescent="0.3">
      <c r="A37" s="68"/>
      <c r="B37" s="396"/>
      <c r="C37" s="396"/>
      <c r="D37" s="101"/>
      <c r="E37" s="399" t="s">
        <v>155</v>
      </c>
      <c r="F37" s="401"/>
      <c r="G37" s="387">
        <f>(_xlfn.XLOOKUP(E37,Calculations!E26:E30,Calculations!G26:G30))*F37</f>
        <v>0</v>
      </c>
      <c r="H37" s="389"/>
      <c r="I37" s="389"/>
      <c r="J37" s="404"/>
      <c r="K37" s="394">
        <f>IF(E37=Calculations!E28,(Budget!J37/9)*3*Budget!F37,J37*F37)</f>
        <v>0</v>
      </c>
      <c r="L37" s="360">
        <f>_xlfn.XLOOKUP(E37,Calculations!E26:E30,Calculations!F26:F30)</f>
        <v>0.32419999999999999</v>
      </c>
      <c r="M37" s="362">
        <f>K37*L37</f>
        <v>0</v>
      </c>
      <c r="N37" s="273">
        <f>F37</f>
        <v>0</v>
      </c>
      <c r="O37" s="109">
        <f>N37*(O6&lt;=$C$3)</f>
        <v>0</v>
      </c>
      <c r="P37" s="109">
        <f>O37*(P6&lt;=$C$3)</f>
        <v>0</v>
      </c>
      <c r="Q37" s="109">
        <f t="shared" ref="Q37:R37" si="65">P37*(Q6&lt;=$C$3)</f>
        <v>0</v>
      </c>
      <c r="R37" s="109">
        <f t="shared" si="65"/>
        <v>0</v>
      </c>
      <c r="S37" s="109">
        <f t="shared" ref="S37" si="66">R37*(S6&lt;=$C$3)</f>
        <v>0</v>
      </c>
      <c r="T37" s="109">
        <f t="shared" ref="T37" si="67">S37*(T6&lt;=$C$3)</f>
        <v>0</v>
      </c>
      <c r="U37" s="103"/>
      <c r="X37" s="89"/>
      <c r="Y37" s="365">
        <f t="shared" ref="Y37" si="68">B37</f>
        <v>0</v>
      </c>
      <c r="Z37" s="365">
        <f t="shared" ref="Z37" si="69">C37</f>
        <v>0</v>
      </c>
      <c r="AA37" s="104"/>
      <c r="AB37" s="367" t="s">
        <v>155</v>
      </c>
      <c r="AC37" s="384"/>
      <c r="AD37" s="387">
        <f>(_xlfn.XLOOKUP(E37,Calculations!E26:E30,Calculations!G26:G30))*AC37</f>
        <v>0</v>
      </c>
      <c r="AE37" s="389"/>
      <c r="AF37" s="389"/>
      <c r="AG37" s="392">
        <f t="shared" ref="AG37" si="70">J37</f>
        <v>0</v>
      </c>
      <c r="AH37" s="394">
        <f>IF(AB37=Calculations!E28,(Budget!AG37/9)*3*Budget!AC37,AG37*AC37)</f>
        <v>0</v>
      </c>
      <c r="AI37" s="360">
        <f>_xlfn.XLOOKUP(AB37,Calculations!E26:E30,Calculations!F26:F30)</f>
        <v>0.32419999999999999</v>
      </c>
      <c r="AJ37" s="362">
        <f>AH37*AI37</f>
        <v>0</v>
      </c>
      <c r="AK37" s="278">
        <f>AC37</f>
        <v>0</v>
      </c>
      <c r="AL37" s="110">
        <f>AK37*(AL6&lt;=$C$3)</f>
        <v>0</v>
      </c>
      <c r="AM37" s="110">
        <f>AL37*(AM6&lt;=$C$3)</f>
        <v>0</v>
      </c>
      <c r="AN37" s="110">
        <f t="shared" ref="AN37" si="71">AM37*(AN6&lt;=$C$3)</f>
        <v>0</v>
      </c>
      <c r="AO37" s="110">
        <f t="shared" ref="AO37" si="72">AN37*(AO6&lt;=$C$3)</f>
        <v>0</v>
      </c>
      <c r="AP37" s="110">
        <f t="shared" ref="AP37" si="73">AO37*(AP6&lt;=$C$3)</f>
        <v>0</v>
      </c>
      <c r="AQ37" s="110">
        <f t="shared" ref="AQ37" si="74">AP37*(AQ6&lt;=$C$3)</f>
        <v>0</v>
      </c>
      <c r="AR37" s="103"/>
    </row>
    <row r="38" spans="1:44" hidden="1" outlineLevel="1" x14ac:dyDescent="0.3">
      <c r="A38" s="68"/>
      <c r="B38" s="397"/>
      <c r="C38" s="397"/>
      <c r="D38" s="68"/>
      <c r="E38" s="399"/>
      <c r="F38" s="402"/>
      <c r="G38" s="387"/>
      <c r="H38" s="390"/>
      <c r="I38" s="390"/>
      <c r="J38" s="405"/>
      <c r="K38" s="394"/>
      <c r="L38" s="360"/>
      <c r="M38" s="362"/>
      <c r="N38" s="270">
        <f>G37</f>
        <v>0</v>
      </c>
      <c r="O38" s="279">
        <f>(_xlfn.XLOOKUP($E$37,Calculations!$E$26:$E$30,Calculations!$G$26:$G$30))*O$37</f>
        <v>0</v>
      </c>
      <c r="P38" s="279">
        <f>(_xlfn.XLOOKUP($E$37,Calculations!$E$26:$E$30,Calculations!$G$26:$G$30))*P$37</f>
        <v>0</v>
      </c>
      <c r="Q38" s="279">
        <f>(_xlfn.XLOOKUP($E$37,Calculations!$E$26:$E$30,Calculations!$G$26:$G$30))*Q$37</f>
        <v>0</v>
      </c>
      <c r="R38" s="279">
        <f>(_xlfn.XLOOKUP($E$37,Calculations!$E$26:$E$30,Calculations!$G$26:$G$30))*R$37</f>
        <v>0</v>
      </c>
      <c r="S38" s="279">
        <f>(_xlfn.XLOOKUP($E$37,Calculations!$E$26:$E$30,Calculations!$G$26:$G$30))*S$37</f>
        <v>0</v>
      </c>
      <c r="T38" s="279">
        <f>(_xlfn.XLOOKUP($E$37,Calculations!$E$26:$E$30,Calculations!$G$26:$G$30))*T$37</f>
        <v>0</v>
      </c>
      <c r="U38" s="284"/>
      <c r="X38" s="89"/>
      <c r="Y38" s="365"/>
      <c r="Z38" s="365"/>
      <c r="AA38" s="89"/>
      <c r="AB38" s="367"/>
      <c r="AC38" s="385"/>
      <c r="AD38" s="387"/>
      <c r="AE38" s="390"/>
      <c r="AF38" s="390"/>
      <c r="AG38" s="392"/>
      <c r="AH38" s="394"/>
      <c r="AI38" s="360"/>
      <c r="AJ38" s="362"/>
      <c r="AK38" s="270">
        <f>AD37</f>
        <v>0</v>
      </c>
      <c r="AL38" s="279">
        <f>(_xlfn.XLOOKUP($E$37,Calculations!$E$26:$E$30,Calculations!$G$26:$G$30))*AL$37</f>
        <v>0</v>
      </c>
      <c r="AM38" s="279">
        <f>(_xlfn.XLOOKUP($E$37,Calculations!$E$26:$E$30,Calculations!$G$26:$G$30))*AM$37</f>
        <v>0</v>
      </c>
      <c r="AN38" s="279">
        <f>(_xlfn.XLOOKUP($E$37,Calculations!$E$26:$E$30,Calculations!$G$26:$G$30))*AN$37</f>
        <v>0</v>
      </c>
      <c r="AO38" s="279">
        <f>(_xlfn.XLOOKUP($E$37,Calculations!$E$26:$E$30,Calculations!$G$26:$G$30))*AO$37</f>
        <v>0</v>
      </c>
      <c r="AP38" s="279">
        <f>(_xlfn.XLOOKUP($E$37,Calculations!$E$26:$E$30,Calculations!$G$26:$G$30))*AP$37</f>
        <v>0</v>
      </c>
      <c r="AQ38" s="279">
        <f>(_xlfn.XLOOKUP($E$37,Calculations!$E$26:$E$30,Calculations!$G$26:$G$30))*AQ$37</f>
        <v>0</v>
      </c>
      <c r="AR38" s="284"/>
    </row>
    <row r="39" spans="1:44" hidden="1" outlineLevel="1" x14ac:dyDescent="0.3">
      <c r="A39" s="68"/>
      <c r="B39" s="397"/>
      <c r="C39" s="397"/>
      <c r="D39" s="68"/>
      <c r="E39" s="399"/>
      <c r="F39" s="402"/>
      <c r="G39" s="387"/>
      <c r="H39" s="390"/>
      <c r="I39" s="390"/>
      <c r="J39" s="405"/>
      <c r="K39" s="394"/>
      <c r="L39" s="360"/>
      <c r="M39" s="362"/>
      <c r="N39" s="274">
        <f>K37</f>
        <v>0</v>
      </c>
      <c r="O39" s="285">
        <f>IF($E$37=Calculations!$E28,((Budget!$J$37*Calculations!J16)/9*3)*Budget!O37,($J$37*Calculations!J16)*O37)*(O6&lt;=$C$3)</f>
        <v>0</v>
      </c>
      <c r="P39" s="285">
        <f>IF($E$37=Calculations!$E28,((Budget!$J$37*Calculations!K16)/9*3)*Budget!P37,($J$37*Calculations!K16)*P37)*(P6&lt;=$C$3)</f>
        <v>0</v>
      </c>
      <c r="Q39" s="285">
        <f>IF($E$37=Calculations!$E28,((Budget!$J$37*Calculations!L16)/9*3)*Budget!Q37,($J$37*Calculations!L16)*Q37)*(Q6&lt;=$C$3)</f>
        <v>0</v>
      </c>
      <c r="R39" s="285">
        <f>IF($E$37=Calculations!$E28,((Budget!$J$37*Calculations!M16)/9*3)*Budget!R37,($J$37*Calculations!M16)*R37)*(R6&lt;=$C$3)</f>
        <v>0</v>
      </c>
      <c r="S39" s="285">
        <f>IF($E$37=Calculations!$E28,((Budget!$J$37*Calculations!N16)/9*3)*Budget!S37,($J$37*Calculations!N16)*S37)*(S6&lt;=$C$3)</f>
        <v>0</v>
      </c>
      <c r="T39" s="285">
        <f>IF($E$37=Calculations!$E28,((Budget!$J$37*Calculations!O16)/9*3)*Budget!T37,($J$37*Calculations!O16)*T37)*(T6&lt;=$C$3)</f>
        <v>0</v>
      </c>
      <c r="U39" s="286">
        <f>SUM(N39:T39)</f>
        <v>0</v>
      </c>
      <c r="X39" s="89"/>
      <c r="Y39" s="365"/>
      <c r="Z39" s="365"/>
      <c r="AA39" s="89"/>
      <c r="AB39" s="367"/>
      <c r="AC39" s="385"/>
      <c r="AD39" s="387"/>
      <c r="AE39" s="390"/>
      <c r="AF39" s="390"/>
      <c r="AG39" s="392"/>
      <c r="AH39" s="394"/>
      <c r="AI39" s="360"/>
      <c r="AJ39" s="362"/>
      <c r="AK39" s="274">
        <f>AH37</f>
        <v>0</v>
      </c>
      <c r="AL39" s="285">
        <f>IF($AB$37=Calculations!$E28,((Budget!$AG$37*Calculations!$I$16)/9*3)*Budget!AL37,($AG$37*Calculations!$I$16)*AL37)*(AL6&lt;=$C$3)</f>
        <v>0</v>
      </c>
      <c r="AM39" s="285">
        <f>IF($AB$37=Calculations!$E28,((Budget!$AG$37*Calculations!$I$16)/9*3)*Budget!AM37,($AG$37*Calculations!$I$16)*AM37)*(AM6&lt;=$C$3)</f>
        <v>0</v>
      </c>
      <c r="AN39" s="285">
        <f>IF($AB$37=Calculations!$E28,((Budget!$AG$37*Calculations!$I$16)/9*3)*Budget!AN37,($AG$37*Calculations!$I$16)*AN37)*(AN6&lt;=$C$3)</f>
        <v>0</v>
      </c>
      <c r="AO39" s="285">
        <f>IF($AB$37=Calculations!$E28,((Budget!$AG$37*Calculations!$I$16)/9*3)*Budget!AO37,($AG$37*Calculations!$I$16)*AO37)*(AO6&lt;=$C$3)</f>
        <v>0</v>
      </c>
      <c r="AP39" s="285">
        <f>IF($AB$37=Calculations!$E28,((Budget!$AG$37*Calculations!$I$16)/9*3)*Budget!AP37,($AG$37*Calculations!$I$16)*AP37)*(AP6&lt;=$C$3)</f>
        <v>0</v>
      </c>
      <c r="AQ39" s="285">
        <f>IF($AB$37=Calculations!$E28,((Budget!$AG$37*Calculations!$I$16)/9*3)*Budget!AQ37,($AG$37*Calculations!$I$16)*AQ37)*(AQ6&lt;=$C$3)</f>
        <v>0</v>
      </c>
      <c r="AR39" s="286">
        <f>SUM(AK39:AQ39)</f>
        <v>0</v>
      </c>
    </row>
    <row r="40" spans="1:44" hidden="1" outlineLevel="1" x14ac:dyDescent="0.3">
      <c r="A40" s="68"/>
      <c r="B40" s="398"/>
      <c r="C40" s="398"/>
      <c r="D40" s="99"/>
      <c r="E40" s="400"/>
      <c r="F40" s="403"/>
      <c r="G40" s="388"/>
      <c r="H40" s="391"/>
      <c r="I40" s="391"/>
      <c r="J40" s="406"/>
      <c r="K40" s="395"/>
      <c r="L40" s="361"/>
      <c r="M40" s="363"/>
      <c r="N40" s="275">
        <f>M37</f>
        <v>0</v>
      </c>
      <c r="O40" s="287">
        <f>O39*($L$37*Calculations!J15)*(O6&lt;=$C$3)</f>
        <v>0</v>
      </c>
      <c r="P40" s="287">
        <f>P39*($L$37*Calculations!K15)*(P6&lt;=$C$3)</f>
        <v>0</v>
      </c>
      <c r="Q40" s="287">
        <f>Q39*($L$37*Calculations!L15)*(Q6&lt;=$C$3)</f>
        <v>0</v>
      </c>
      <c r="R40" s="287">
        <f>R39*($L$37*Calculations!M15)*(R6&lt;=$C$3)</f>
        <v>0</v>
      </c>
      <c r="S40" s="287">
        <f>S39*($L$37*Calculations!N15)*(S6&lt;=$C$3)</f>
        <v>0</v>
      </c>
      <c r="T40" s="287">
        <f>T39*($L$37*Calculations!O15)*(T6&lt;=$C$3)</f>
        <v>0</v>
      </c>
      <c r="U40" s="288">
        <f>SUM(N40:T40)</f>
        <v>0</v>
      </c>
      <c r="X40" s="89"/>
      <c r="Y40" s="366"/>
      <c r="Z40" s="366"/>
      <c r="AA40" s="100"/>
      <c r="AB40" s="368"/>
      <c r="AC40" s="386"/>
      <c r="AD40" s="388"/>
      <c r="AE40" s="391"/>
      <c r="AF40" s="391"/>
      <c r="AG40" s="393"/>
      <c r="AH40" s="395"/>
      <c r="AI40" s="361"/>
      <c r="AJ40" s="363"/>
      <c r="AK40" s="275">
        <f>AJ37</f>
        <v>0</v>
      </c>
      <c r="AL40" s="287">
        <f>AL39*($AI$37*Calculations!$I$15)*(AL6&lt;=$C$3)</f>
        <v>0</v>
      </c>
      <c r="AM40" s="287">
        <f>AM39*($AI$37*Calculations!$I$15)*(AM6&lt;=$C$3)</f>
        <v>0</v>
      </c>
      <c r="AN40" s="287">
        <f>AN39*($AI$37*Calculations!$I$15)*(AN6&lt;=$C$3)</f>
        <v>0</v>
      </c>
      <c r="AO40" s="287">
        <f>AO39*($AI$37*Calculations!$I$15)*(AO6&lt;=$C$3)</f>
        <v>0</v>
      </c>
      <c r="AP40" s="287">
        <f>AP39*($AI$37*Calculations!$I$15)*(AP6&lt;=$C$3)</f>
        <v>0</v>
      </c>
      <c r="AQ40" s="287">
        <f>AQ39*($AI$37*Calculations!$I$15)*(AQ6&lt;=$C$3)</f>
        <v>0</v>
      </c>
      <c r="AR40" s="288">
        <f>SUM(AK40:AQ40)</f>
        <v>0</v>
      </c>
    </row>
    <row r="41" spans="1:44" ht="14.4" hidden="1" customHeight="1" outlineLevel="1" x14ac:dyDescent="0.3">
      <c r="A41" s="68"/>
      <c r="B41" s="407"/>
      <c r="C41" s="407"/>
      <c r="D41" s="101"/>
      <c r="E41" s="399" t="s">
        <v>155</v>
      </c>
      <c r="F41" s="401"/>
      <c r="G41" s="387">
        <f>(_xlfn.XLOOKUP(E41,Calculations!E26:E30,Calculations!G26:G30))*F41</f>
        <v>0</v>
      </c>
      <c r="H41" s="389"/>
      <c r="I41" s="389"/>
      <c r="J41" s="404"/>
      <c r="K41" s="394">
        <f>IF(E41=Calculations!E31,(Budget!J41/9)*3*Budget!F41,J41*F41)</f>
        <v>0</v>
      </c>
      <c r="L41" s="360">
        <f>_xlfn.XLOOKUP(E41,Calculations!E26:E30,Calculations!F26:F30)</f>
        <v>0.32419999999999999</v>
      </c>
      <c r="M41" s="362">
        <f>K41*L41</f>
        <v>0</v>
      </c>
      <c r="N41" s="278">
        <f>F41</f>
        <v>0</v>
      </c>
      <c r="O41" s="111">
        <f>N41*(O6&lt;=$C$3)</f>
        <v>0</v>
      </c>
      <c r="P41" s="111">
        <f>O41*(P6&lt;=$C$3)</f>
        <v>0</v>
      </c>
      <c r="Q41" s="111">
        <f t="shared" ref="Q41:R41" si="75">P41*(Q6&lt;=$C$3)</f>
        <v>0</v>
      </c>
      <c r="R41" s="111">
        <f t="shared" si="75"/>
        <v>0</v>
      </c>
      <c r="S41" s="111">
        <f t="shared" ref="S41" si="76">R41*(S6&lt;=$C$3)</f>
        <v>0</v>
      </c>
      <c r="T41" s="111">
        <f t="shared" ref="T41" si="77">S41*(T6&lt;=$C$3)</f>
        <v>0</v>
      </c>
      <c r="U41" s="103"/>
      <c r="X41" s="89"/>
      <c r="Y41" s="382">
        <f t="shared" ref="Y41" si="78">B41</f>
        <v>0</v>
      </c>
      <c r="Z41" s="382">
        <f t="shared" ref="Z41" si="79">C41</f>
        <v>0</v>
      </c>
      <c r="AA41" s="104"/>
      <c r="AB41" s="367" t="s">
        <v>155</v>
      </c>
      <c r="AC41" s="384"/>
      <c r="AD41" s="387">
        <f>(_xlfn.XLOOKUP(E41,Calculations!E26:E30,Calculations!G26:G30))*AC41</f>
        <v>0</v>
      </c>
      <c r="AE41" s="389"/>
      <c r="AF41" s="389"/>
      <c r="AG41" s="392">
        <f t="shared" ref="AG41" si="80">J41</f>
        <v>0</v>
      </c>
      <c r="AH41" s="394">
        <f>IF(AB41=Calculations!E28,(Budget!AG41/9)*3*Budget!AC41,AG41*AC41)</f>
        <v>0</v>
      </c>
      <c r="AI41" s="360">
        <f>_xlfn.XLOOKUP(AB41,Calculations!E26:E30,Calculations!F26:F30)</f>
        <v>0.32419999999999999</v>
      </c>
      <c r="AJ41" s="362">
        <f>AH41*AI41</f>
        <v>0</v>
      </c>
      <c r="AK41" s="278">
        <f>AC41</f>
        <v>0</v>
      </c>
      <c r="AL41" s="110">
        <f>AK41*(AL6&lt;=$C$3)</f>
        <v>0</v>
      </c>
      <c r="AM41" s="110">
        <f>AL41*(AM6&lt;=$C$3)</f>
        <v>0</v>
      </c>
      <c r="AN41" s="110">
        <f t="shared" ref="AN41" si="81">AM41*(AN6&lt;=$C$3)</f>
        <v>0</v>
      </c>
      <c r="AO41" s="110">
        <f t="shared" ref="AO41" si="82">AN41*(AO6&lt;=$C$3)</f>
        <v>0</v>
      </c>
      <c r="AP41" s="110">
        <f t="shared" ref="AP41" si="83">AO41*(AP6&lt;=$C$3)</f>
        <v>0</v>
      </c>
      <c r="AQ41" s="110">
        <f t="shared" ref="AQ41" si="84">AP41*(AQ6&lt;=$C$3)</f>
        <v>0</v>
      </c>
      <c r="AR41" s="103"/>
    </row>
    <row r="42" spans="1:44" hidden="1" outlineLevel="1" x14ac:dyDescent="0.3">
      <c r="A42" s="68"/>
      <c r="B42" s="408"/>
      <c r="C42" s="408"/>
      <c r="D42" s="68"/>
      <c r="E42" s="399"/>
      <c r="F42" s="402"/>
      <c r="G42" s="387"/>
      <c r="H42" s="390"/>
      <c r="I42" s="390"/>
      <c r="J42" s="405"/>
      <c r="K42" s="394"/>
      <c r="L42" s="360"/>
      <c r="M42" s="362"/>
      <c r="N42" s="270">
        <f>G41</f>
        <v>0</v>
      </c>
      <c r="O42" s="279">
        <f>(_xlfn.XLOOKUP($E$41,Calculations!$E$26:$E$30,Calculations!$G$26:$G$30))*O$41</f>
        <v>0</v>
      </c>
      <c r="P42" s="279">
        <f>(_xlfn.XLOOKUP($E$41,Calculations!$E$26:$E$30,Calculations!$G$26:$G$30))*P$41</f>
        <v>0</v>
      </c>
      <c r="Q42" s="279">
        <f>(_xlfn.XLOOKUP($E$41,Calculations!$E$26:$E$30,Calculations!$G$26:$G$30))*Q$41</f>
        <v>0</v>
      </c>
      <c r="R42" s="279">
        <f>(_xlfn.XLOOKUP($E$41,Calculations!$E$26:$E$30,Calculations!$G$26:$G$30))*R$41</f>
        <v>0</v>
      </c>
      <c r="S42" s="279">
        <f>(_xlfn.XLOOKUP($E$41,Calculations!$E$26:$E$30,Calculations!$G$26:$G$30))*S$41</f>
        <v>0</v>
      </c>
      <c r="T42" s="279">
        <f>(_xlfn.XLOOKUP($E$41,Calculations!$E$26:$E$30,Calculations!$G$26:$G$30))*T$41</f>
        <v>0</v>
      </c>
      <c r="U42" s="284"/>
      <c r="X42" s="89"/>
      <c r="Y42" s="382"/>
      <c r="Z42" s="382"/>
      <c r="AA42" s="89"/>
      <c r="AB42" s="367"/>
      <c r="AC42" s="385"/>
      <c r="AD42" s="387"/>
      <c r="AE42" s="390"/>
      <c r="AF42" s="390"/>
      <c r="AG42" s="392"/>
      <c r="AH42" s="394"/>
      <c r="AI42" s="360"/>
      <c r="AJ42" s="362"/>
      <c r="AK42" s="270">
        <f>AD41</f>
        <v>0</v>
      </c>
      <c r="AL42" s="279">
        <f>(_xlfn.XLOOKUP($E$41,Calculations!$E$26:$E$30,Calculations!$G$26:$G$30))*AL$41</f>
        <v>0</v>
      </c>
      <c r="AM42" s="279">
        <f>(_xlfn.XLOOKUP($E$41,Calculations!$E$26:$E$30,Calculations!$G$26:$G$30))*AM$41</f>
        <v>0</v>
      </c>
      <c r="AN42" s="279">
        <f>(_xlfn.XLOOKUP($E$41,Calculations!$E$26:$E$30,Calculations!$G$26:$G$30))*AN$41</f>
        <v>0</v>
      </c>
      <c r="AO42" s="279">
        <f>(_xlfn.XLOOKUP($E$41,Calculations!$E$26:$E$30,Calculations!$G$26:$G$30))*AO$41</f>
        <v>0</v>
      </c>
      <c r="AP42" s="279">
        <f>(_xlfn.XLOOKUP($E$41,Calculations!$E$26:$E$30,Calculations!$G$26:$G$30))*AP$41</f>
        <v>0</v>
      </c>
      <c r="AQ42" s="279">
        <f>(_xlfn.XLOOKUP($E$41,Calculations!$E$26:$E$30,Calculations!$G$26:$G$30))*AQ$41</f>
        <v>0</v>
      </c>
      <c r="AR42" s="284"/>
    </row>
    <row r="43" spans="1:44" hidden="1" outlineLevel="1" x14ac:dyDescent="0.3">
      <c r="A43" s="68"/>
      <c r="B43" s="408"/>
      <c r="C43" s="408"/>
      <c r="D43" s="68"/>
      <c r="E43" s="399"/>
      <c r="F43" s="402"/>
      <c r="G43" s="387"/>
      <c r="H43" s="390"/>
      <c r="I43" s="390"/>
      <c r="J43" s="405"/>
      <c r="K43" s="394"/>
      <c r="L43" s="360"/>
      <c r="M43" s="362"/>
      <c r="N43" s="276">
        <f>K41</f>
        <v>0</v>
      </c>
      <c r="O43" s="289">
        <f>IF($E$41=Calculations!$E28,((Budget!$J$41*Calculations!J16)/9*3)*Budget!O41,($J$41*Calculations!J16)*O41)*(O6&lt;=$C$3)</f>
        <v>0</v>
      </c>
      <c r="P43" s="289">
        <f>IF($E$41=Calculations!$E28,((Budget!$J$41*Calculations!K16)/9*3)*Budget!P41,($J$41*Calculations!K16)*P41)*(P6&lt;=$C$3)</f>
        <v>0</v>
      </c>
      <c r="Q43" s="289">
        <f>IF($E$41=Calculations!$E28,((Budget!$J$41*Calculations!L16)/9*3)*Budget!Q41,($J$41*Calculations!L16)*Q41)*(Q6&lt;=$C$3)</f>
        <v>0</v>
      </c>
      <c r="R43" s="289">
        <f>IF($E$41=Calculations!$E28,((Budget!$J$41*Calculations!M16)/9*3)*Budget!R41,($J$41*Calculations!M16)*R41)*(R6&lt;=$C$3)</f>
        <v>0</v>
      </c>
      <c r="S43" s="289">
        <f>IF($E$41=Calculations!$E28,((Budget!$J$41*Calculations!N16)/9*3)*Budget!S41,($J$41*Calculations!N16)*S41)*(S6&lt;=$C$3)</f>
        <v>0</v>
      </c>
      <c r="T43" s="289">
        <f>IF($E$41=Calculations!$E28,((Budget!$J$41*Calculations!O16)/9*3)*Budget!T41,($J$41*Calculations!O16)*T41)*(T6&lt;=$C$3)</f>
        <v>0</v>
      </c>
      <c r="U43" s="281">
        <f>SUM(N43:T43)</f>
        <v>0</v>
      </c>
      <c r="X43" s="89"/>
      <c r="Y43" s="382"/>
      <c r="Z43" s="382"/>
      <c r="AA43" s="89"/>
      <c r="AB43" s="367"/>
      <c r="AC43" s="385"/>
      <c r="AD43" s="387"/>
      <c r="AE43" s="390"/>
      <c r="AF43" s="390"/>
      <c r="AG43" s="392"/>
      <c r="AH43" s="394"/>
      <c r="AI43" s="360"/>
      <c r="AJ43" s="362"/>
      <c r="AK43" s="276">
        <f>AH41</f>
        <v>0</v>
      </c>
      <c r="AL43" s="289">
        <f>IF($AB$41=Calculations!$E28,((Budget!$AG$41*Calculations!$I$16)/9*3)*Budget!AL41,($AG$41*Calculations!$I$16)*AL41)*(AL6&lt;=$C$3)</f>
        <v>0</v>
      </c>
      <c r="AM43" s="289">
        <f>IF($AB$41=Calculations!$E28,((Budget!$AG$41*Calculations!$I$16)/9*3)*Budget!AM41,($AG$41*Calculations!$I$16)*AM41)*(AM6&lt;=$C$3)</f>
        <v>0</v>
      </c>
      <c r="AN43" s="289">
        <f>IF($AB$41=Calculations!$E28,((Budget!$AG$41*Calculations!$I$16)/9*3)*Budget!AN41,($AG$41*Calculations!$I$16)*AN41)*(AN6&lt;=$C$3)</f>
        <v>0</v>
      </c>
      <c r="AO43" s="289">
        <f>IF($AB$41=Calculations!$E28,((Budget!$AG$41*Calculations!$I$16)/9*3)*Budget!AO41,($AG$41*Calculations!$I$16)*AO41)*(AO6&lt;=$C$3)</f>
        <v>0</v>
      </c>
      <c r="AP43" s="289">
        <f>IF($AB$41=Calculations!$E28,((Budget!$AG$41*Calculations!$I$16)/9*3)*Budget!AP41,($AG$41*Calculations!$I$16)*AP41)*(AP6&lt;=$C$3)</f>
        <v>0</v>
      </c>
      <c r="AQ43" s="289">
        <f>IF($AB$41=Calculations!$E28,((Budget!$AG$41*Calculations!$I$16)/9*3)*Budget!AQ41,($AG$41*Calculations!$I$16)*AQ41)*(AQ6&lt;=$C$3)</f>
        <v>0</v>
      </c>
      <c r="AR43" s="281">
        <f>SUM(AK43:AQ43)</f>
        <v>0</v>
      </c>
    </row>
    <row r="44" spans="1:44" hidden="1" outlineLevel="1" x14ac:dyDescent="0.3">
      <c r="A44" s="68"/>
      <c r="B44" s="409"/>
      <c r="C44" s="409"/>
      <c r="D44" s="99"/>
      <c r="E44" s="400"/>
      <c r="F44" s="403"/>
      <c r="G44" s="388"/>
      <c r="H44" s="391"/>
      <c r="I44" s="391"/>
      <c r="J44" s="406"/>
      <c r="K44" s="395"/>
      <c r="L44" s="361"/>
      <c r="M44" s="363"/>
      <c r="N44" s="277">
        <f>M41</f>
        <v>0</v>
      </c>
      <c r="O44" s="290">
        <f>O43*($L$41*Calculations!J15)*(O6&lt;=$C$3)</f>
        <v>0</v>
      </c>
      <c r="P44" s="290">
        <f>P43*($L$41*Calculations!K15)*(P6&lt;=$C$3)</f>
        <v>0</v>
      </c>
      <c r="Q44" s="290">
        <f>Q43*($L$41*Calculations!L15)*(Q6&lt;=$C$3)</f>
        <v>0</v>
      </c>
      <c r="R44" s="290">
        <f>R43*($L$41*Calculations!M15)*(R6&lt;=$C$3)</f>
        <v>0</v>
      </c>
      <c r="S44" s="290">
        <f>S43*($L$41*Calculations!N15)*(S6&lt;=$C$3)</f>
        <v>0</v>
      </c>
      <c r="T44" s="290">
        <f>T43*($L$41*Calculations!O15)*(T6&lt;=$C$3)</f>
        <v>0</v>
      </c>
      <c r="U44" s="283">
        <f>SUM(N44:T44)</f>
        <v>0</v>
      </c>
      <c r="X44" s="89"/>
      <c r="Y44" s="383"/>
      <c r="Z44" s="383"/>
      <c r="AA44" s="100"/>
      <c r="AB44" s="368"/>
      <c r="AC44" s="386"/>
      <c r="AD44" s="388"/>
      <c r="AE44" s="391"/>
      <c r="AF44" s="391"/>
      <c r="AG44" s="393"/>
      <c r="AH44" s="395"/>
      <c r="AI44" s="361"/>
      <c r="AJ44" s="363"/>
      <c r="AK44" s="277">
        <f>AJ41</f>
        <v>0</v>
      </c>
      <c r="AL44" s="290">
        <f>AL43*($AI$41*Calculations!$I$15)*(AL6&lt;=$C$3)</f>
        <v>0</v>
      </c>
      <c r="AM44" s="290">
        <f>AM43*($AI$41*Calculations!$I$15)*(AM6&lt;=$C$3)</f>
        <v>0</v>
      </c>
      <c r="AN44" s="290">
        <f>AN43*($AI$41*Calculations!$I$15)*(AN6&lt;=$C$3)</f>
        <v>0</v>
      </c>
      <c r="AO44" s="290">
        <f>AO43*($AI$41*Calculations!$I$15)*(AO6&lt;=$C$3)</f>
        <v>0</v>
      </c>
      <c r="AP44" s="290">
        <f>AP43*($AI$41*Calculations!$I$15)*(AP6&lt;=$C$3)</f>
        <v>0</v>
      </c>
      <c r="AQ44" s="290">
        <f>AQ43*($AI$41*Calculations!$I$15)*(AQ6&lt;=$C$3)</f>
        <v>0</v>
      </c>
      <c r="AR44" s="283">
        <f>SUM(AK44:AQ44)</f>
        <v>0</v>
      </c>
    </row>
    <row r="45" spans="1:44" ht="14.4" hidden="1" customHeight="1" outlineLevel="1" x14ac:dyDescent="0.3">
      <c r="A45" s="68"/>
      <c r="B45" s="396"/>
      <c r="C45" s="396"/>
      <c r="D45" s="101"/>
      <c r="E45" s="399" t="s">
        <v>155</v>
      </c>
      <c r="F45" s="401"/>
      <c r="G45" s="387">
        <f>(_xlfn.XLOOKUP(E45,Calculations!E26:E30,Calculations!G26:G30))*F45</f>
        <v>0</v>
      </c>
      <c r="H45" s="389"/>
      <c r="I45" s="389"/>
      <c r="J45" s="404"/>
      <c r="K45" s="394">
        <f>IF(E45=Calculations!E34,(Budget!J45/9)*3*Budget!F45,J45*F45)</f>
        <v>0</v>
      </c>
      <c r="L45" s="360">
        <f>_xlfn.XLOOKUP(E45,Calculations!E26:E30,Calculations!F26:F30)</f>
        <v>0.32419999999999999</v>
      </c>
      <c r="M45" s="362">
        <f>K45*L45</f>
        <v>0</v>
      </c>
      <c r="N45" s="273">
        <f>F45</f>
        <v>0</v>
      </c>
      <c r="O45" s="109">
        <f>N45*(O6&lt;=$C$3)</f>
        <v>0</v>
      </c>
      <c r="P45" s="109">
        <f>O45*(P6&lt;=$C$3)</f>
        <v>0</v>
      </c>
      <c r="Q45" s="109">
        <f t="shared" ref="Q45:R45" si="85">P45*(Q6&lt;=$C$3)</f>
        <v>0</v>
      </c>
      <c r="R45" s="109">
        <f t="shared" si="85"/>
        <v>0</v>
      </c>
      <c r="S45" s="109">
        <f t="shared" ref="S45" si="86">R45*(S6&lt;=$C$3)</f>
        <v>0</v>
      </c>
      <c r="T45" s="109">
        <f t="shared" ref="T45" si="87">S45*(T6&lt;=$C$3)</f>
        <v>0</v>
      </c>
      <c r="U45" s="103"/>
      <c r="X45" s="89"/>
      <c r="Y45" s="365">
        <f t="shared" ref="Y45" si="88">B45</f>
        <v>0</v>
      </c>
      <c r="Z45" s="365">
        <f t="shared" ref="Z45" si="89">C45</f>
        <v>0</v>
      </c>
      <c r="AA45" s="104"/>
      <c r="AB45" s="367" t="s">
        <v>155</v>
      </c>
      <c r="AC45" s="384"/>
      <c r="AD45" s="387">
        <f>(_xlfn.XLOOKUP(E45,Calculations!E26:E30,Calculations!G26:G30))*AC45</f>
        <v>0</v>
      </c>
      <c r="AE45" s="389"/>
      <c r="AF45" s="389"/>
      <c r="AG45" s="392">
        <f t="shared" ref="AG45" si="90">J45</f>
        <v>0</v>
      </c>
      <c r="AH45" s="394">
        <f>IF(AB45=Calculations!E28,(Budget!AG45/9)*3*Budget!AC45,AG45*AC45)</f>
        <v>0</v>
      </c>
      <c r="AI45" s="360">
        <f>_xlfn.XLOOKUP(AB45,Calculations!E26:E30,Calculations!F26:F30)</f>
        <v>0.32419999999999999</v>
      </c>
      <c r="AJ45" s="362">
        <f>AH45*AI45</f>
        <v>0</v>
      </c>
      <c r="AK45" s="278">
        <f>AC45</f>
        <v>0</v>
      </c>
      <c r="AL45" s="110">
        <f>AK45*(AL6&lt;=$C$3)</f>
        <v>0</v>
      </c>
      <c r="AM45" s="110">
        <f>AL45*(AM6&lt;=$C$3)</f>
        <v>0</v>
      </c>
      <c r="AN45" s="110">
        <f t="shared" ref="AN45" si="91">AM45*(AN6&lt;=$C$3)</f>
        <v>0</v>
      </c>
      <c r="AO45" s="110">
        <f t="shared" ref="AO45" si="92">AN45*(AO6&lt;=$C$3)</f>
        <v>0</v>
      </c>
      <c r="AP45" s="110">
        <f t="shared" ref="AP45" si="93">AO45*(AP6&lt;=$C$3)</f>
        <v>0</v>
      </c>
      <c r="AQ45" s="110">
        <f t="shared" ref="AQ45" si="94">AP45*(AQ6&lt;=$C$3)</f>
        <v>0</v>
      </c>
      <c r="AR45" s="103"/>
    </row>
    <row r="46" spans="1:44" hidden="1" outlineLevel="1" x14ac:dyDescent="0.3">
      <c r="A46" s="68"/>
      <c r="B46" s="397"/>
      <c r="C46" s="397"/>
      <c r="D46" s="68"/>
      <c r="E46" s="399"/>
      <c r="F46" s="402"/>
      <c r="G46" s="387"/>
      <c r="H46" s="390"/>
      <c r="I46" s="390"/>
      <c r="J46" s="405"/>
      <c r="K46" s="394"/>
      <c r="L46" s="360"/>
      <c r="M46" s="362"/>
      <c r="N46" s="270">
        <f>G45</f>
        <v>0</v>
      </c>
      <c r="O46" s="279">
        <f>(_xlfn.XLOOKUP($E$45,Calculations!$E$26:$E$30,Calculations!$G$26:$G$30))*O$45</f>
        <v>0</v>
      </c>
      <c r="P46" s="279">
        <f>(_xlfn.XLOOKUP($E$45,Calculations!$E$26:$E$30,Calculations!$G$26:$G$30))*P$45</f>
        <v>0</v>
      </c>
      <c r="Q46" s="279">
        <f>(_xlfn.XLOOKUP($E$45,Calculations!$E$26:$E$30,Calculations!$G$26:$G$30))*Q$45</f>
        <v>0</v>
      </c>
      <c r="R46" s="279">
        <f>(_xlfn.XLOOKUP($E$45,Calculations!$E$26:$E$30,Calculations!$G$26:$G$30))*R$45</f>
        <v>0</v>
      </c>
      <c r="S46" s="279">
        <f>(_xlfn.XLOOKUP($E$45,Calculations!$E$26:$E$30,Calculations!$G$26:$G$30))*S$45</f>
        <v>0</v>
      </c>
      <c r="T46" s="279">
        <f>(_xlfn.XLOOKUP($E$45,Calculations!$E$26:$E$30,Calculations!$G$26:$G$30))*T$45</f>
        <v>0</v>
      </c>
      <c r="U46" s="284"/>
      <c r="X46" s="89"/>
      <c r="Y46" s="365"/>
      <c r="Z46" s="365"/>
      <c r="AA46" s="89"/>
      <c r="AB46" s="367"/>
      <c r="AC46" s="385"/>
      <c r="AD46" s="387"/>
      <c r="AE46" s="390"/>
      <c r="AF46" s="390"/>
      <c r="AG46" s="392"/>
      <c r="AH46" s="394"/>
      <c r="AI46" s="360"/>
      <c r="AJ46" s="362"/>
      <c r="AK46" s="270">
        <f>AD45</f>
        <v>0</v>
      </c>
      <c r="AL46" s="279">
        <f>(_xlfn.XLOOKUP($E$45,Calculations!$E$26:$E$30,Calculations!$G$26:$G$30))*AL$45</f>
        <v>0</v>
      </c>
      <c r="AM46" s="279">
        <f>(_xlfn.XLOOKUP($E$45,Calculations!$E$26:$E$30,Calculations!$G$26:$G$30))*AM$45</f>
        <v>0</v>
      </c>
      <c r="AN46" s="279">
        <f>(_xlfn.XLOOKUP($E$45,Calculations!$E$26:$E$30,Calculations!$G$26:$G$30))*AN$45</f>
        <v>0</v>
      </c>
      <c r="AO46" s="279">
        <f>(_xlfn.XLOOKUP($E$45,Calculations!$E$26:$E$30,Calculations!$G$26:$G$30))*AO$45</f>
        <v>0</v>
      </c>
      <c r="AP46" s="279">
        <f>(_xlfn.XLOOKUP($E$45,Calculations!$E$26:$E$30,Calculations!$G$26:$G$30))*AP$45</f>
        <v>0</v>
      </c>
      <c r="AQ46" s="279">
        <f>(_xlfn.XLOOKUP($E$45,Calculations!$E$26:$E$30,Calculations!$G$26:$G$30))*AQ$45</f>
        <v>0</v>
      </c>
      <c r="AR46" s="284"/>
    </row>
    <row r="47" spans="1:44" hidden="1" outlineLevel="1" x14ac:dyDescent="0.3">
      <c r="A47" s="68"/>
      <c r="B47" s="397"/>
      <c r="C47" s="397"/>
      <c r="D47" s="68"/>
      <c r="E47" s="399"/>
      <c r="F47" s="402"/>
      <c r="G47" s="387"/>
      <c r="H47" s="390"/>
      <c r="I47" s="390"/>
      <c r="J47" s="405"/>
      <c r="K47" s="394"/>
      <c r="L47" s="360"/>
      <c r="M47" s="362"/>
      <c r="N47" s="274">
        <f>K45</f>
        <v>0</v>
      </c>
      <c r="O47" s="285">
        <f>IF($E$45=Calculations!$E28,((Budget!$J$45*Calculations!J16)/9*3)*Budget!O45,($J$45*Calculations!J16)*O45)*(O6&lt;=$C$3)</f>
        <v>0</v>
      </c>
      <c r="P47" s="285">
        <f>IF($E$45=Calculations!$E28,((Budget!$J$45*Calculations!K16)/9*3)*Budget!P45,($J$45*Calculations!K16)*P45)*(P6&lt;=$C$3)</f>
        <v>0</v>
      </c>
      <c r="Q47" s="285">
        <f>IF($E$45=Calculations!$E28,((Budget!$J$45*Calculations!L16)/9*3)*Budget!Q45,($J$45*Calculations!L16)*Q45)*(Q6&lt;=$C$3)</f>
        <v>0</v>
      </c>
      <c r="R47" s="285">
        <f>IF($E$45=Calculations!$E28,((Budget!$J$45*Calculations!M16)/9*3)*Budget!R45,($J$45*Calculations!M16)*R45)*(R6&lt;=$C$3)</f>
        <v>0</v>
      </c>
      <c r="S47" s="285">
        <f>IF($E$45=Calculations!$E28,((Budget!$J$45*Calculations!N16)/9*3)*Budget!S45,($J$45*Calculations!N16)*S45)*(S6&lt;=$C$3)</f>
        <v>0</v>
      </c>
      <c r="T47" s="285">
        <f>IF($E$45=Calculations!$E28,((Budget!$J$45*Calculations!O16)/9*3)*Budget!T45,($J$45*Calculations!O16)*T45)*(T6&lt;=$C$3)</f>
        <v>0</v>
      </c>
      <c r="U47" s="286">
        <f>SUM(N47:T47)</f>
        <v>0</v>
      </c>
      <c r="X47" s="89"/>
      <c r="Y47" s="365"/>
      <c r="Z47" s="365"/>
      <c r="AA47" s="89"/>
      <c r="AB47" s="367"/>
      <c r="AC47" s="385"/>
      <c r="AD47" s="387"/>
      <c r="AE47" s="390"/>
      <c r="AF47" s="390"/>
      <c r="AG47" s="392"/>
      <c r="AH47" s="394"/>
      <c r="AI47" s="360"/>
      <c r="AJ47" s="362"/>
      <c r="AK47" s="274">
        <f>AH45</f>
        <v>0</v>
      </c>
      <c r="AL47" s="285">
        <f>IF($AB$45=Calculations!$E28,((Budget!$AG$45*Calculations!$I$16)/9*3)*Budget!AL45,($AG$45*Calculations!$I$16)*AL45)*(AL6&lt;=$C$3)</f>
        <v>0</v>
      </c>
      <c r="AM47" s="285">
        <f>IF($AB$45=Calculations!$E28,((Budget!$AG$45*Calculations!$I$16)/9*3)*Budget!AM45,($AG$45*Calculations!$I$16)*AM45)*(AM6&lt;=$C$3)</f>
        <v>0</v>
      </c>
      <c r="AN47" s="285">
        <f>IF($AB$45=Calculations!$E28,((Budget!$AG$45*Calculations!$I$16)/9*3)*Budget!AN45,($AG$45*Calculations!$I$16)*AN45)*(AN6&lt;=$C$3)</f>
        <v>0</v>
      </c>
      <c r="AO47" s="285">
        <f>IF($AB$45=Calculations!$E28,((Budget!$AG$45*Calculations!$I$16)/9*3)*Budget!AO45,($AG$45*Calculations!$I$16)*AO45)*(AO6&lt;=$C$3)</f>
        <v>0</v>
      </c>
      <c r="AP47" s="285">
        <f>IF($AB$45=Calculations!$E28,((Budget!$AG$45*Calculations!$I$16)/9*3)*Budget!AP45,($AG$45*Calculations!$I$16)*AP45)*(AP6&lt;=$C$3)</f>
        <v>0</v>
      </c>
      <c r="AQ47" s="285">
        <f>IF($AB$45=Calculations!$E28,((Budget!$AG$45*Calculations!$I$16)/9*3)*Budget!AQ45,($AG$45*Calculations!$I$16)*AQ45)*(AQ6&lt;=$C$3)</f>
        <v>0</v>
      </c>
      <c r="AR47" s="286">
        <f>SUM(AK47:AQ47)</f>
        <v>0</v>
      </c>
    </row>
    <row r="48" spans="1:44" hidden="1" outlineLevel="1" x14ac:dyDescent="0.3">
      <c r="A48" s="68"/>
      <c r="B48" s="398"/>
      <c r="C48" s="398"/>
      <c r="D48" s="99"/>
      <c r="E48" s="400"/>
      <c r="F48" s="403"/>
      <c r="G48" s="388"/>
      <c r="H48" s="391"/>
      <c r="I48" s="391"/>
      <c r="J48" s="406"/>
      <c r="K48" s="395"/>
      <c r="L48" s="361"/>
      <c r="M48" s="363"/>
      <c r="N48" s="275">
        <f>M45</f>
        <v>0</v>
      </c>
      <c r="O48" s="287">
        <f>O47*($L$45*Calculations!J15)*(O6&lt;=$C$3)</f>
        <v>0</v>
      </c>
      <c r="P48" s="287">
        <f>P47*($L$45*Calculations!K15)*(P6&lt;=$C$3)</f>
        <v>0</v>
      </c>
      <c r="Q48" s="287">
        <f>Q47*($L$45*Calculations!L15)*(Q6&lt;=$C$3)</f>
        <v>0</v>
      </c>
      <c r="R48" s="287">
        <f>R47*($L$45*Calculations!M15)*(R6&lt;=$C$3)</f>
        <v>0</v>
      </c>
      <c r="S48" s="287">
        <f>S47*($L$45*Calculations!N15)*(S6&lt;=$C$3)</f>
        <v>0</v>
      </c>
      <c r="T48" s="287">
        <f>T47*($L$45*Calculations!O15)*(T6&lt;=$C$3)</f>
        <v>0</v>
      </c>
      <c r="U48" s="288">
        <f>SUM(N48:T48)</f>
        <v>0</v>
      </c>
      <c r="X48" s="89"/>
      <c r="Y48" s="366"/>
      <c r="Z48" s="366"/>
      <c r="AA48" s="100"/>
      <c r="AB48" s="368"/>
      <c r="AC48" s="386"/>
      <c r="AD48" s="388"/>
      <c r="AE48" s="391"/>
      <c r="AF48" s="391"/>
      <c r="AG48" s="393"/>
      <c r="AH48" s="395"/>
      <c r="AI48" s="361"/>
      <c r="AJ48" s="363"/>
      <c r="AK48" s="275">
        <f>AJ45</f>
        <v>0</v>
      </c>
      <c r="AL48" s="287">
        <f>AL47*($AI$45*Calculations!$I$15)*(AL6&lt;=$C$3)</f>
        <v>0</v>
      </c>
      <c r="AM48" s="287">
        <f>AM47*($AI$45*Calculations!$I$15)*(AM6&lt;=$C$3)</f>
        <v>0</v>
      </c>
      <c r="AN48" s="287">
        <f>AN47*($AI$45*Calculations!$I$15)*(AN6&lt;=$C$3)</f>
        <v>0</v>
      </c>
      <c r="AO48" s="287">
        <f>AO47*($AI$45*Calculations!$I$15)*(AO6&lt;=$C$3)</f>
        <v>0</v>
      </c>
      <c r="AP48" s="287">
        <f>AP47*($AI$45*Calculations!$I$15)*(AP6&lt;=$C$3)</f>
        <v>0</v>
      </c>
      <c r="AQ48" s="287">
        <f>AQ47*($AI$45*Calculations!$I$15)*(AQ6&lt;=$C$3)</f>
        <v>0</v>
      </c>
      <c r="AR48" s="288">
        <f>SUM(AK48:AQ48)</f>
        <v>0</v>
      </c>
    </row>
    <row r="49" spans="1:44" ht="14.4" hidden="1" customHeight="1" outlineLevel="1" x14ac:dyDescent="0.3">
      <c r="A49" s="68"/>
      <c r="B49" s="407"/>
      <c r="C49" s="407"/>
      <c r="D49" s="101"/>
      <c r="E49" s="399" t="s">
        <v>155</v>
      </c>
      <c r="F49" s="401"/>
      <c r="G49" s="387">
        <f>(_xlfn.XLOOKUP(E49,Calculations!E26:E30,Calculations!G26:G30))*F49</f>
        <v>0</v>
      </c>
      <c r="H49" s="389"/>
      <c r="I49" s="389"/>
      <c r="J49" s="404"/>
      <c r="K49" s="394">
        <f>IF(E49=Calculations!E37,(Budget!J49/9)*3*Budget!F49,J49*F49)</f>
        <v>0</v>
      </c>
      <c r="L49" s="360">
        <f>_xlfn.XLOOKUP(E49,Calculations!E26:E30,Calculations!F26:F30)</f>
        <v>0.32419999999999999</v>
      </c>
      <c r="M49" s="362">
        <f>K49*L49</f>
        <v>0</v>
      </c>
      <c r="N49" s="273">
        <f>F49</f>
        <v>0</v>
      </c>
      <c r="O49" s="109">
        <f>N49*(O6&lt;=$C$3)</f>
        <v>0</v>
      </c>
      <c r="P49" s="109">
        <f>O49*(P6&lt;=$C$3)</f>
        <v>0</v>
      </c>
      <c r="Q49" s="109">
        <f t="shared" ref="Q49:R49" si="95">P49*(Q6&lt;=$C$3)</f>
        <v>0</v>
      </c>
      <c r="R49" s="109">
        <f t="shared" si="95"/>
        <v>0</v>
      </c>
      <c r="S49" s="109">
        <f t="shared" ref="S49" si="96">R49*(S6&lt;=$C$3)</f>
        <v>0</v>
      </c>
      <c r="T49" s="109">
        <f t="shared" ref="T49" si="97">S49*(T6&lt;=$C$3)</f>
        <v>0</v>
      </c>
      <c r="U49" s="103"/>
      <c r="X49" s="89"/>
      <c r="Y49" s="382">
        <f t="shared" ref="Y49" si="98">B49</f>
        <v>0</v>
      </c>
      <c r="Z49" s="382">
        <f t="shared" ref="Z49" si="99">C49</f>
        <v>0</v>
      </c>
      <c r="AA49" s="104"/>
      <c r="AB49" s="367" t="s">
        <v>155</v>
      </c>
      <c r="AC49" s="384"/>
      <c r="AD49" s="387">
        <f>(_xlfn.XLOOKUP(E49,Calculations!E26:E30,Calculations!G26:G30))*AC49</f>
        <v>0</v>
      </c>
      <c r="AE49" s="389"/>
      <c r="AF49" s="389"/>
      <c r="AG49" s="392">
        <f t="shared" ref="AG49" si="100">J49</f>
        <v>0</v>
      </c>
      <c r="AH49" s="394">
        <f>IF(AB49=Calculations!E28,(Budget!AG49/9)*3*Budget!AC49,AG49*AC49)</f>
        <v>0</v>
      </c>
      <c r="AI49" s="360">
        <f>_xlfn.XLOOKUP(AB49,Calculations!E26:E30,Calculations!F26:F30)</f>
        <v>0.32419999999999999</v>
      </c>
      <c r="AJ49" s="362">
        <f>AH49*AI49</f>
        <v>0</v>
      </c>
      <c r="AK49" s="278">
        <f>AC49</f>
        <v>0</v>
      </c>
      <c r="AL49" s="110">
        <f>AK49*(AL6&lt;=$C$3)</f>
        <v>0</v>
      </c>
      <c r="AM49" s="110">
        <f>AL49*(AM6&lt;=$C$3)</f>
        <v>0</v>
      </c>
      <c r="AN49" s="110">
        <f t="shared" ref="AN49" si="101">AM49*(AN6&lt;=$C$3)</f>
        <v>0</v>
      </c>
      <c r="AO49" s="110">
        <f t="shared" ref="AO49" si="102">AN49*(AO6&lt;=$C$3)</f>
        <v>0</v>
      </c>
      <c r="AP49" s="110">
        <f t="shared" ref="AP49" si="103">AO49*(AP6&lt;=$C$3)</f>
        <v>0</v>
      </c>
      <c r="AQ49" s="110">
        <f t="shared" ref="AQ49" si="104">AP49*(AQ6&lt;=$C$3)</f>
        <v>0</v>
      </c>
      <c r="AR49" s="103"/>
    </row>
    <row r="50" spans="1:44" hidden="1" outlineLevel="1" x14ac:dyDescent="0.3">
      <c r="A50" s="68"/>
      <c r="B50" s="408"/>
      <c r="C50" s="408"/>
      <c r="D50" s="68"/>
      <c r="E50" s="399"/>
      <c r="F50" s="402"/>
      <c r="G50" s="387"/>
      <c r="H50" s="390"/>
      <c r="I50" s="390"/>
      <c r="J50" s="405"/>
      <c r="K50" s="394"/>
      <c r="L50" s="360"/>
      <c r="M50" s="362"/>
      <c r="N50" s="270">
        <f>G49</f>
        <v>0</v>
      </c>
      <c r="O50" s="279">
        <f>(_xlfn.XLOOKUP($E$49,Calculations!$E$26:$E$30,Calculations!$G$26:$G$30))*O$49</f>
        <v>0</v>
      </c>
      <c r="P50" s="279">
        <f>(_xlfn.XLOOKUP($E$49,Calculations!$E$26:$E$30,Calculations!$G$26:$G$30))*P$49</f>
        <v>0</v>
      </c>
      <c r="Q50" s="279">
        <f>(_xlfn.XLOOKUP($E$49,Calculations!$E$26:$E$30,Calculations!$G$26:$G$30))*Q$49</f>
        <v>0</v>
      </c>
      <c r="R50" s="279">
        <f>(_xlfn.XLOOKUP($E$49,Calculations!$E$26:$E$30,Calculations!$G$26:$G$30))*R$49</f>
        <v>0</v>
      </c>
      <c r="S50" s="279">
        <f>(_xlfn.XLOOKUP($E$49,Calculations!$E$26:$E$30,Calculations!$G$26:$G$30))*S$49</f>
        <v>0</v>
      </c>
      <c r="T50" s="279">
        <f>(_xlfn.XLOOKUP($E$49,Calculations!$E$26:$E$30,Calculations!$G$26:$G$30))*T$49</f>
        <v>0</v>
      </c>
      <c r="U50" s="284"/>
      <c r="X50" s="89"/>
      <c r="Y50" s="382"/>
      <c r="Z50" s="382"/>
      <c r="AA50" s="89"/>
      <c r="AB50" s="367"/>
      <c r="AC50" s="385"/>
      <c r="AD50" s="387"/>
      <c r="AE50" s="390"/>
      <c r="AF50" s="390"/>
      <c r="AG50" s="392"/>
      <c r="AH50" s="394"/>
      <c r="AI50" s="360"/>
      <c r="AJ50" s="362"/>
      <c r="AK50" s="270">
        <f>AD49</f>
        <v>0</v>
      </c>
      <c r="AL50" s="279">
        <f>(_xlfn.XLOOKUP($E$49,Calculations!$E$26:$E$30,Calculations!$G$26:$G$30))*AL$49</f>
        <v>0</v>
      </c>
      <c r="AM50" s="279">
        <f>(_xlfn.XLOOKUP($E$49,Calculations!$E$26:$E$30,Calculations!$G$26:$G$30))*AM$49</f>
        <v>0</v>
      </c>
      <c r="AN50" s="279">
        <f>(_xlfn.XLOOKUP($E$49,Calculations!$E$26:$E$30,Calculations!$G$26:$G$30))*AN$49</f>
        <v>0</v>
      </c>
      <c r="AO50" s="279">
        <f>(_xlfn.XLOOKUP($E$49,Calculations!$E$26:$E$30,Calculations!$G$26:$G$30))*AO$49</f>
        <v>0</v>
      </c>
      <c r="AP50" s="279">
        <f>(_xlfn.XLOOKUP($E$49,Calculations!$E$26:$E$30,Calculations!$G$26:$G$30))*AP$49</f>
        <v>0</v>
      </c>
      <c r="AQ50" s="279">
        <f>(_xlfn.XLOOKUP($E$49,Calculations!$E$26:$E$30,Calculations!$G$26:$G$30))*AQ$49</f>
        <v>0</v>
      </c>
      <c r="AR50" s="284"/>
    </row>
    <row r="51" spans="1:44" hidden="1" outlineLevel="1" x14ac:dyDescent="0.3">
      <c r="A51" s="68"/>
      <c r="B51" s="408"/>
      <c r="C51" s="408"/>
      <c r="D51" s="68"/>
      <c r="E51" s="399"/>
      <c r="F51" s="402"/>
      <c r="G51" s="387"/>
      <c r="H51" s="390"/>
      <c r="I51" s="390"/>
      <c r="J51" s="405"/>
      <c r="K51" s="394"/>
      <c r="L51" s="360"/>
      <c r="M51" s="362"/>
      <c r="N51" s="276">
        <f>K49</f>
        <v>0</v>
      </c>
      <c r="O51" s="289">
        <f>IF($E$49=Calculations!$E28,((Budget!$J$49*Calculations!J16)/9*3)*Budget!O49,($J$49*Calculations!J16)*O49)*(O6&lt;=$C$3)</f>
        <v>0</v>
      </c>
      <c r="P51" s="289">
        <f>IF($E$49=Calculations!$E28,((Budget!$J$49*Calculations!K16)/9*3)*Budget!P49,($J$49*Calculations!K16)*P49)*(P6&lt;=$C$3)</f>
        <v>0</v>
      </c>
      <c r="Q51" s="289">
        <f>IF($E$49=Calculations!$E28,((Budget!$J$49*Calculations!L16)/9*3)*Budget!Q49,($J$49*Calculations!L16)*Q49)*(Q6&lt;=$C$3)</f>
        <v>0</v>
      </c>
      <c r="R51" s="289">
        <f>IF($E$49=Calculations!$E28,((Budget!$J$49*Calculations!M16)/9*3)*Budget!R49,($J$49*Calculations!M16)*R49)*(R6&lt;=$C$3)</f>
        <v>0</v>
      </c>
      <c r="S51" s="289">
        <f>IF($E$49=Calculations!$E28,((Budget!$J$49*Calculations!N16)/9*3)*Budget!S49,($J$49*Calculations!N16)*S49)*(S6&lt;=$C$3)</f>
        <v>0</v>
      </c>
      <c r="T51" s="289">
        <f>IF($E$49=Calculations!$E28,((Budget!$J$49*Calculations!O16)/9*3)*Budget!T49,($J$49*Calculations!O16)*T49)*(T6&lt;=$C$3)</f>
        <v>0</v>
      </c>
      <c r="U51" s="281">
        <f>SUM(N51:T51)</f>
        <v>0</v>
      </c>
      <c r="X51" s="89"/>
      <c r="Y51" s="382"/>
      <c r="Z51" s="382"/>
      <c r="AA51" s="89"/>
      <c r="AB51" s="367"/>
      <c r="AC51" s="385"/>
      <c r="AD51" s="387"/>
      <c r="AE51" s="390"/>
      <c r="AF51" s="390"/>
      <c r="AG51" s="392"/>
      <c r="AH51" s="394"/>
      <c r="AI51" s="360"/>
      <c r="AJ51" s="362"/>
      <c r="AK51" s="276">
        <f>AH49</f>
        <v>0</v>
      </c>
      <c r="AL51" s="289">
        <f>IF($AB$49=Calculations!$E28,((Budget!$AG$49*Calculations!$I$16)/9*3)*Budget!AL49,($AG$49*Calculations!$I$16)*AL49)*(AL6&lt;=$C$3)</f>
        <v>0</v>
      </c>
      <c r="AM51" s="289">
        <f>IF($AB$49=Calculations!$E28,((Budget!$AG$49*Calculations!$I$16)/9*3)*Budget!AM49,($AG$49*Calculations!$I$16)*AM49)*(AM6&lt;=$C$3)</f>
        <v>0</v>
      </c>
      <c r="AN51" s="289">
        <f>IF($AB$49=Calculations!$E28,((Budget!$AG$49*Calculations!$I$16)/9*3)*Budget!AN49,($AG$49*Calculations!$I$16)*AN49)*(AN6&lt;=$C$3)</f>
        <v>0</v>
      </c>
      <c r="AO51" s="289">
        <f>IF($AB$49=Calculations!$E28,((Budget!$AG$49*Calculations!$I$16)/9*3)*Budget!AO49,($AG$49*Calculations!$I$16)*AO49)*(AO6&lt;=$C$3)</f>
        <v>0</v>
      </c>
      <c r="AP51" s="289">
        <f>IF($AB$49=Calculations!$E28,((Budget!$AG$49*Calculations!$I$16)/9*3)*Budget!AP49,($AG$49*Calculations!$I$16)*AP49)*(AP6&lt;=$C$3)</f>
        <v>0</v>
      </c>
      <c r="AQ51" s="289">
        <f>IF($AB$49=Calculations!$E28,((Budget!$AG$49*Calculations!$I$16)/9*3)*Budget!AQ49,($AG$49*Calculations!$I$16)*AQ49)*(AQ6&lt;=$C$3)</f>
        <v>0</v>
      </c>
      <c r="AR51" s="281">
        <f>SUM(AK51:AQ51)</f>
        <v>0</v>
      </c>
    </row>
    <row r="52" spans="1:44" hidden="1" outlineLevel="1" x14ac:dyDescent="0.3">
      <c r="A52" s="68"/>
      <c r="B52" s="409"/>
      <c r="C52" s="409"/>
      <c r="D52" s="99"/>
      <c r="E52" s="400"/>
      <c r="F52" s="403"/>
      <c r="G52" s="388"/>
      <c r="H52" s="391"/>
      <c r="I52" s="391"/>
      <c r="J52" s="406"/>
      <c r="K52" s="395"/>
      <c r="L52" s="361"/>
      <c r="M52" s="363"/>
      <c r="N52" s="277">
        <f>M49</f>
        <v>0</v>
      </c>
      <c r="O52" s="290">
        <f>O51*($L$49*Calculations!J15)*(O6&lt;=$C$3)</f>
        <v>0</v>
      </c>
      <c r="P52" s="290">
        <f>P51*($L$49*Calculations!K15)*(P6&lt;=$C$3)</f>
        <v>0</v>
      </c>
      <c r="Q52" s="290">
        <f>Q51*($L$49*Calculations!L15)*(Q6&lt;=$C$3)</f>
        <v>0</v>
      </c>
      <c r="R52" s="290">
        <f>R51*($L$49*Calculations!M15)*(R6&lt;=$C$3)</f>
        <v>0</v>
      </c>
      <c r="S52" s="290">
        <f>S51*($L$49*Calculations!N15)*(S6&lt;=$C$3)</f>
        <v>0</v>
      </c>
      <c r="T52" s="290">
        <f>T51*($L$49*Calculations!O15)*(T6&lt;=$C$3)</f>
        <v>0</v>
      </c>
      <c r="U52" s="283">
        <f>SUM(N52:T52)</f>
        <v>0</v>
      </c>
      <c r="X52" s="89"/>
      <c r="Y52" s="383"/>
      <c r="Z52" s="383"/>
      <c r="AA52" s="100"/>
      <c r="AB52" s="368"/>
      <c r="AC52" s="386"/>
      <c r="AD52" s="388"/>
      <c r="AE52" s="391"/>
      <c r="AF52" s="391"/>
      <c r="AG52" s="393"/>
      <c r="AH52" s="395"/>
      <c r="AI52" s="361"/>
      <c r="AJ52" s="363"/>
      <c r="AK52" s="277">
        <f>AJ49</f>
        <v>0</v>
      </c>
      <c r="AL52" s="290">
        <f>AL51*($AI$49*Calculations!$I$15)*(AL6&lt;=$C$3)</f>
        <v>0</v>
      </c>
      <c r="AM52" s="290">
        <f>AM51*($AI$49*Calculations!$I$15)*(AM6&lt;=$C$3)</f>
        <v>0</v>
      </c>
      <c r="AN52" s="290">
        <f>AN51*($AI$49*Calculations!$I$15)*(AN6&lt;=$C$3)</f>
        <v>0</v>
      </c>
      <c r="AO52" s="290">
        <f>AO51*($AI$49*Calculations!$I$15)*(AO6&lt;=$C$3)</f>
        <v>0</v>
      </c>
      <c r="AP52" s="290">
        <f>AP51*($AI$49*Calculations!$I$15)*(AP6&lt;=$C$3)</f>
        <v>0</v>
      </c>
      <c r="AQ52" s="290">
        <f>AQ51*($AI$49*Calculations!$I$15)*(AQ6&lt;=$C$3)</f>
        <v>0</v>
      </c>
      <c r="AR52" s="283">
        <f>SUM(AK52:AQ52)</f>
        <v>0</v>
      </c>
    </row>
    <row r="53" spans="1:44" ht="14.4" hidden="1" customHeight="1" outlineLevel="1" x14ac:dyDescent="0.3">
      <c r="A53" s="68"/>
      <c r="B53" s="396"/>
      <c r="C53" s="396"/>
      <c r="D53" s="101"/>
      <c r="E53" s="399" t="s">
        <v>155</v>
      </c>
      <c r="F53" s="401"/>
      <c r="G53" s="387">
        <f>(_xlfn.XLOOKUP(E53,Calculations!E26:E30,Calculations!G26:G30))*F53</f>
        <v>0</v>
      </c>
      <c r="H53" s="389"/>
      <c r="I53" s="389"/>
      <c r="J53" s="404"/>
      <c r="K53" s="394">
        <f>IF(E53=Calculations!E40,(Budget!J53/9)*3*Budget!F53,J53*F53)</f>
        <v>0</v>
      </c>
      <c r="L53" s="360">
        <f>_xlfn.XLOOKUP(E53,Calculations!E26:E30,Calculations!F26:F30)</f>
        <v>0.32419999999999999</v>
      </c>
      <c r="M53" s="362">
        <f>K53*L53</f>
        <v>0</v>
      </c>
      <c r="N53" s="273">
        <f>F53</f>
        <v>0</v>
      </c>
      <c r="O53" s="109">
        <f>N53*(O6&lt;=$C$3)</f>
        <v>0</v>
      </c>
      <c r="P53" s="109">
        <f>O53*(P6&lt;=$C$3)</f>
        <v>0</v>
      </c>
      <c r="Q53" s="109">
        <f t="shared" ref="Q53:R53" si="105">P53*(Q6&lt;=$C$3)</f>
        <v>0</v>
      </c>
      <c r="R53" s="109">
        <f t="shared" si="105"/>
        <v>0</v>
      </c>
      <c r="S53" s="109">
        <f t="shared" ref="S53" si="106">R53*(S6&lt;=$C$3)</f>
        <v>0</v>
      </c>
      <c r="T53" s="109">
        <f t="shared" ref="T53" si="107">S53*(T6&lt;=$C$3)</f>
        <v>0</v>
      </c>
      <c r="U53" s="103"/>
      <c r="X53" s="89"/>
      <c r="Y53" s="365">
        <f t="shared" ref="Y53" si="108">B53</f>
        <v>0</v>
      </c>
      <c r="Z53" s="365">
        <f t="shared" ref="Z53" si="109">C53</f>
        <v>0</v>
      </c>
      <c r="AA53" s="104"/>
      <c r="AB53" s="367" t="s">
        <v>155</v>
      </c>
      <c r="AC53" s="384"/>
      <c r="AD53" s="387">
        <f>(_xlfn.XLOOKUP(E53,Calculations!E26:E30,Calculations!G26:G30))*AC53</f>
        <v>0</v>
      </c>
      <c r="AE53" s="389"/>
      <c r="AF53" s="389"/>
      <c r="AG53" s="392">
        <f t="shared" ref="AG53" si="110">J53</f>
        <v>0</v>
      </c>
      <c r="AH53" s="394">
        <f>IF(AB53=Calculations!E28,(Budget!AG53/9)*3*Budget!AC53,AG53*AC53)</f>
        <v>0</v>
      </c>
      <c r="AI53" s="360">
        <f>_xlfn.XLOOKUP(AB53,Calculations!E26:E30,Calculations!F26:F30)</f>
        <v>0.32419999999999999</v>
      </c>
      <c r="AJ53" s="362">
        <f>AH53*AI53</f>
        <v>0</v>
      </c>
      <c r="AK53" s="278">
        <f>AC53</f>
        <v>0</v>
      </c>
      <c r="AL53" s="110">
        <f>AK53*(AL6&lt;=$C$3)</f>
        <v>0</v>
      </c>
      <c r="AM53" s="110">
        <f>AL53*(AM6&lt;=$C$3)</f>
        <v>0</v>
      </c>
      <c r="AN53" s="110">
        <f t="shared" ref="AN53" si="111">AM53*(AN6&lt;=$C$3)</f>
        <v>0</v>
      </c>
      <c r="AO53" s="110">
        <f t="shared" ref="AO53" si="112">AN53*(AO6&lt;=$C$3)</f>
        <v>0</v>
      </c>
      <c r="AP53" s="110">
        <f t="shared" ref="AP53" si="113">AO53*(AP6&lt;=$C$3)</f>
        <v>0</v>
      </c>
      <c r="AQ53" s="110">
        <f t="shared" ref="AQ53" si="114">AP53*(AQ6&lt;=$C$3)</f>
        <v>0</v>
      </c>
      <c r="AR53" s="103"/>
    </row>
    <row r="54" spans="1:44" hidden="1" outlineLevel="1" x14ac:dyDescent="0.3">
      <c r="A54" s="68"/>
      <c r="B54" s="397"/>
      <c r="C54" s="397"/>
      <c r="D54" s="68"/>
      <c r="E54" s="399"/>
      <c r="F54" s="402"/>
      <c r="G54" s="387"/>
      <c r="H54" s="390"/>
      <c r="I54" s="390"/>
      <c r="J54" s="405"/>
      <c r="K54" s="394"/>
      <c r="L54" s="360"/>
      <c r="M54" s="362"/>
      <c r="N54" s="270">
        <f>G53</f>
        <v>0</v>
      </c>
      <c r="O54" s="279">
        <f>(_xlfn.XLOOKUP($E$53,Calculations!$E$26:$E$30,Calculations!$G$26:$G$30))*O$53</f>
        <v>0</v>
      </c>
      <c r="P54" s="279">
        <f>(_xlfn.XLOOKUP($E$53,Calculations!$E$26:$E$30,Calculations!$G$26:$G$30))*P$53</f>
        <v>0</v>
      </c>
      <c r="Q54" s="279">
        <f>(_xlfn.XLOOKUP($E$53,Calculations!$E$26:$E$30,Calculations!$G$26:$G$30))*Q$53</f>
        <v>0</v>
      </c>
      <c r="R54" s="279">
        <f>(_xlfn.XLOOKUP($E$53,Calculations!$E$26:$E$30,Calculations!$G$26:$G$30))*R$53</f>
        <v>0</v>
      </c>
      <c r="S54" s="279">
        <f>(_xlfn.XLOOKUP($E$53,Calculations!$E$26:$E$30,Calculations!$G$26:$G$30))*S$53</f>
        <v>0</v>
      </c>
      <c r="T54" s="279">
        <f>(_xlfn.XLOOKUP($E$53,Calculations!$E$26:$E$30,Calculations!$G$26:$G$30))*T$53</f>
        <v>0</v>
      </c>
      <c r="U54" s="284"/>
      <c r="X54" s="89"/>
      <c r="Y54" s="365"/>
      <c r="Z54" s="365"/>
      <c r="AA54" s="89"/>
      <c r="AB54" s="367"/>
      <c r="AC54" s="385"/>
      <c r="AD54" s="387"/>
      <c r="AE54" s="390"/>
      <c r="AF54" s="390"/>
      <c r="AG54" s="392"/>
      <c r="AH54" s="394"/>
      <c r="AI54" s="360"/>
      <c r="AJ54" s="362"/>
      <c r="AK54" s="270">
        <f>AD53</f>
        <v>0</v>
      </c>
      <c r="AL54" s="279">
        <f>(_xlfn.XLOOKUP($E$53,Calculations!$E$26:$E$30,Calculations!$G$26:$G$30))*AL$53</f>
        <v>0</v>
      </c>
      <c r="AM54" s="279">
        <f>(_xlfn.XLOOKUP($E$53,Calculations!$E$26:$E$30,Calculations!$G$26:$G$30))*AM$53</f>
        <v>0</v>
      </c>
      <c r="AN54" s="279">
        <f>(_xlfn.XLOOKUP($E$53,Calculations!$E$26:$E$30,Calculations!$G$26:$G$30))*AN$53</f>
        <v>0</v>
      </c>
      <c r="AO54" s="279">
        <f>(_xlfn.XLOOKUP($E$53,Calculations!$E$26:$E$30,Calculations!$G$26:$G$30))*AO$53</f>
        <v>0</v>
      </c>
      <c r="AP54" s="279">
        <f>(_xlfn.XLOOKUP($E$53,Calculations!$E$26:$E$30,Calculations!$G$26:$G$30))*AP$53</f>
        <v>0</v>
      </c>
      <c r="AQ54" s="279">
        <f>(_xlfn.XLOOKUP($E$53,Calculations!$E$26:$E$30,Calculations!$G$26:$G$30))*AQ$53</f>
        <v>0</v>
      </c>
      <c r="AR54" s="284"/>
    </row>
    <row r="55" spans="1:44" hidden="1" outlineLevel="1" x14ac:dyDescent="0.3">
      <c r="A55" s="68"/>
      <c r="B55" s="397"/>
      <c r="C55" s="397"/>
      <c r="D55" s="68"/>
      <c r="E55" s="399"/>
      <c r="F55" s="402"/>
      <c r="G55" s="387"/>
      <c r="H55" s="390"/>
      <c r="I55" s="390"/>
      <c r="J55" s="405"/>
      <c r="K55" s="394"/>
      <c r="L55" s="360"/>
      <c r="M55" s="362"/>
      <c r="N55" s="274">
        <f>K53</f>
        <v>0</v>
      </c>
      <c r="O55" s="285">
        <f>IF($E$53=Calculations!$E28,((Budget!$J$53*Calculations!J16)/9*3)*Budget!O53,($J$53*Calculations!J16)*O53)*(O6&lt;=$C$3)</f>
        <v>0</v>
      </c>
      <c r="P55" s="285">
        <f>IF($E$53=Calculations!$E28,((Budget!$J$53*Calculations!K16)/9*3)*Budget!P53,($J$53*Calculations!K16)*P53)*(P6&lt;=$C$3)</f>
        <v>0</v>
      </c>
      <c r="Q55" s="285">
        <f>IF($E$53=Calculations!$E28,((Budget!$J$53*Calculations!L16)/9*3)*Budget!Q53,($J$53*Calculations!L16)*Q53)*(Q6&lt;=$C$3)</f>
        <v>0</v>
      </c>
      <c r="R55" s="285">
        <f>IF($E$53=Calculations!$E28,((Budget!$J$53*Calculations!M16)/9*3)*Budget!R53,($J$53*Calculations!M16)*R53)*(R6&lt;=$C$3)</f>
        <v>0</v>
      </c>
      <c r="S55" s="285">
        <f>IF($E$53=Calculations!$E28,((Budget!$J$53*Calculations!N16)/9*3)*Budget!S53,($J$53*Calculations!N16)*S53)*(S6&lt;=$C$3)</f>
        <v>0</v>
      </c>
      <c r="T55" s="285">
        <f>IF($E$53=Calculations!$E28,((Budget!$J$53*Calculations!O16)/9*3)*Budget!T53,($J$53*Calculations!O16)*T53)*(T6&lt;=$C$3)</f>
        <v>0</v>
      </c>
      <c r="U55" s="286">
        <f>SUM(N55:T55)</f>
        <v>0</v>
      </c>
      <c r="X55" s="89"/>
      <c r="Y55" s="365"/>
      <c r="Z55" s="365"/>
      <c r="AA55" s="89"/>
      <c r="AB55" s="367"/>
      <c r="AC55" s="385"/>
      <c r="AD55" s="387"/>
      <c r="AE55" s="390"/>
      <c r="AF55" s="390"/>
      <c r="AG55" s="392"/>
      <c r="AH55" s="394"/>
      <c r="AI55" s="360"/>
      <c r="AJ55" s="362"/>
      <c r="AK55" s="274">
        <f>AH53</f>
        <v>0</v>
      </c>
      <c r="AL55" s="285">
        <f>IF($AB$53=Calculations!$E28,((Budget!$AG$53*Calculations!$I$16)/9*3)*Budget!AL53,($AG$53*Calculations!$I$16)*AL53)*(AL6&lt;=$C$3)</f>
        <v>0</v>
      </c>
      <c r="AM55" s="285">
        <f>IF($AB$53=Calculations!$E28,((Budget!$AG$53*Calculations!$I$16)/9*3)*Budget!AM53,($AG$53*Calculations!$I$16)*AM53)*(AM6&lt;=$C$3)</f>
        <v>0</v>
      </c>
      <c r="AN55" s="285">
        <f>IF($AB$53=Calculations!$E28,((Budget!$AG$53*Calculations!$I$16)/9*3)*Budget!AN53,($AG$53*Calculations!$I$16)*AN53)*(AN6&lt;=$C$3)</f>
        <v>0</v>
      </c>
      <c r="AO55" s="285">
        <f>IF($AB$53=Calculations!$E28,((Budget!$AG$53*Calculations!$I$16)/9*3)*Budget!AO53,($AG$53*Calculations!$I$16)*AO53)*(AO6&lt;=$C$3)</f>
        <v>0</v>
      </c>
      <c r="AP55" s="285">
        <f>IF($AB$53=Calculations!$E28,((Budget!$AG$53*Calculations!$I$16)/9*3)*Budget!AP53,($AG$53*Calculations!$I$16)*AP53)*(AP6&lt;=$C$3)</f>
        <v>0</v>
      </c>
      <c r="AQ55" s="285">
        <f>IF($AB$53=Calculations!$E28,((Budget!$AG$53*Calculations!$I$16)/9*3)*Budget!AQ53,($AG$53*Calculations!$I$16)*AQ53)*(AQ6&lt;=$C$3)</f>
        <v>0</v>
      </c>
      <c r="AR55" s="286">
        <f>SUM(AK55:AQ55)</f>
        <v>0</v>
      </c>
    </row>
    <row r="56" spans="1:44" hidden="1" outlineLevel="1" x14ac:dyDescent="0.3">
      <c r="A56" s="68"/>
      <c r="B56" s="398"/>
      <c r="C56" s="398"/>
      <c r="D56" s="99"/>
      <c r="E56" s="400"/>
      <c r="F56" s="403"/>
      <c r="G56" s="388"/>
      <c r="H56" s="391"/>
      <c r="I56" s="391"/>
      <c r="J56" s="406"/>
      <c r="K56" s="395"/>
      <c r="L56" s="361"/>
      <c r="M56" s="363"/>
      <c r="N56" s="275">
        <f>M53</f>
        <v>0</v>
      </c>
      <c r="O56" s="287">
        <f>O55*($L$53*Calculations!J15)*(O6&lt;=$C$3)</f>
        <v>0</v>
      </c>
      <c r="P56" s="287">
        <f>P55*($L$53*Calculations!K15)*(P6&lt;=$C$3)</f>
        <v>0</v>
      </c>
      <c r="Q56" s="287">
        <f>Q55*($L$53*Calculations!L15)*(Q6&lt;=$C$3)</f>
        <v>0</v>
      </c>
      <c r="R56" s="287">
        <f>R55*($L$53*Calculations!M15)*(R6&lt;=$C$3)</f>
        <v>0</v>
      </c>
      <c r="S56" s="287">
        <f>S55*($L$53*Calculations!N15)*(S6&lt;=$C$3)</f>
        <v>0</v>
      </c>
      <c r="T56" s="287">
        <f>T55*($L$53*Calculations!O15)*(T6&lt;=$C$3)</f>
        <v>0</v>
      </c>
      <c r="U56" s="288">
        <f>SUM(N56:T56)</f>
        <v>0</v>
      </c>
      <c r="X56" s="89"/>
      <c r="Y56" s="366"/>
      <c r="Z56" s="366"/>
      <c r="AA56" s="100"/>
      <c r="AB56" s="368"/>
      <c r="AC56" s="386"/>
      <c r="AD56" s="388"/>
      <c r="AE56" s="391"/>
      <c r="AF56" s="391"/>
      <c r="AG56" s="393"/>
      <c r="AH56" s="395"/>
      <c r="AI56" s="361"/>
      <c r="AJ56" s="363"/>
      <c r="AK56" s="275">
        <f>AJ53</f>
        <v>0</v>
      </c>
      <c r="AL56" s="287">
        <f>AL55*($AI$53*Calculations!$I$15)*(AL6&lt;=$C$3)</f>
        <v>0</v>
      </c>
      <c r="AM56" s="287">
        <f>AM55*($AI$53*Calculations!$I$15)*(AM6&lt;=$C$3)</f>
        <v>0</v>
      </c>
      <c r="AN56" s="287">
        <f>AN55*($AI$53*Calculations!$I$15)*(AN6&lt;=$C$3)</f>
        <v>0</v>
      </c>
      <c r="AO56" s="287">
        <f>AO55*($AI$53*Calculations!$I$15)*(AO6&lt;=$C$3)</f>
        <v>0</v>
      </c>
      <c r="AP56" s="287">
        <f>AP55*($AI$53*Calculations!$I$15)*(AP6&lt;=$C$3)</f>
        <v>0</v>
      </c>
      <c r="AQ56" s="287">
        <f>AQ55*($AI$53*Calculations!$I$15)*(AQ6&lt;=$C$3)</f>
        <v>0</v>
      </c>
      <c r="AR56" s="288">
        <f>SUM(AK56:AQ56)</f>
        <v>0</v>
      </c>
    </row>
    <row r="57" spans="1:44" ht="14.4" hidden="1" customHeight="1" outlineLevel="1" x14ac:dyDescent="0.3">
      <c r="A57" s="68"/>
      <c r="B57" s="407"/>
      <c r="C57" s="407"/>
      <c r="D57" s="101"/>
      <c r="E57" s="399" t="s">
        <v>155</v>
      </c>
      <c r="F57" s="401"/>
      <c r="G57" s="387">
        <f>(_xlfn.XLOOKUP(E57,Calculations!E26:E30,Calculations!G26:G30))*F57</f>
        <v>0</v>
      </c>
      <c r="H57" s="389"/>
      <c r="I57" s="389"/>
      <c r="J57" s="404"/>
      <c r="K57" s="394">
        <f>IF(E57=Calculations!E43,(Budget!J57/9)*3*Budget!F57,J57*F57)</f>
        <v>0</v>
      </c>
      <c r="L57" s="360">
        <f>_xlfn.XLOOKUP(E57,Calculations!E26:E30,Calculations!F26:F30)</f>
        <v>0.32419999999999999</v>
      </c>
      <c r="M57" s="362">
        <f>K57*L57</f>
        <v>0</v>
      </c>
      <c r="N57" s="273">
        <f>F57</f>
        <v>0</v>
      </c>
      <c r="O57" s="109">
        <f>N57*(O6&lt;=$C$3)</f>
        <v>0</v>
      </c>
      <c r="P57" s="109">
        <f>O57*(P6&lt;=$C$3)</f>
        <v>0</v>
      </c>
      <c r="Q57" s="109">
        <f t="shared" ref="Q57:R57" si="115">P57*(Q6&lt;=$C$3)</f>
        <v>0</v>
      </c>
      <c r="R57" s="109">
        <f t="shared" si="115"/>
        <v>0</v>
      </c>
      <c r="S57" s="109">
        <f t="shared" ref="S57" si="116">R57*(S6&lt;=$C$3)</f>
        <v>0</v>
      </c>
      <c r="T57" s="109">
        <f t="shared" ref="T57" si="117">S57*(T6&lt;=$C$3)</f>
        <v>0</v>
      </c>
      <c r="U57" s="103"/>
      <c r="X57" s="89"/>
      <c r="Y57" s="382">
        <f t="shared" ref="Y57" si="118">B57</f>
        <v>0</v>
      </c>
      <c r="Z57" s="382">
        <f t="shared" ref="Z57" si="119">C57</f>
        <v>0</v>
      </c>
      <c r="AA57" s="104"/>
      <c r="AB57" s="367" t="s">
        <v>155</v>
      </c>
      <c r="AC57" s="384"/>
      <c r="AD57" s="387">
        <f>(_xlfn.XLOOKUP(E57,Calculations!E26:E30,Calculations!G26:G30))*AC57</f>
        <v>0</v>
      </c>
      <c r="AE57" s="389"/>
      <c r="AF57" s="389"/>
      <c r="AG57" s="392">
        <f t="shared" ref="AG57" si="120">J57</f>
        <v>0</v>
      </c>
      <c r="AH57" s="394">
        <f>IF(AB57=Calculations!E28,(Budget!AG57/9)*3*Budget!AC57,AG57*AC57)</f>
        <v>0</v>
      </c>
      <c r="AI57" s="360">
        <f>_xlfn.XLOOKUP(AB57,Calculations!E26:E30,Calculations!F26:F30)</f>
        <v>0.32419999999999999</v>
      </c>
      <c r="AJ57" s="362">
        <f>AH57*AI57</f>
        <v>0</v>
      </c>
      <c r="AK57" s="278">
        <f>AC57</f>
        <v>0</v>
      </c>
      <c r="AL57" s="110">
        <f>AK57*(AL6&lt;=$C$3)</f>
        <v>0</v>
      </c>
      <c r="AM57" s="110">
        <f>AL57*(AM6&lt;=$C$3)</f>
        <v>0</v>
      </c>
      <c r="AN57" s="110">
        <f t="shared" ref="AN57" si="121">AM57*(AN6&lt;=$C$3)</f>
        <v>0</v>
      </c>
      <c r="AO57" s="110">
        <f t="shared" ref="AO57" si="122">AN57*(AO6&lt;=$C$3)</f>
        <v>0</v>
      </c>
      <c r="AP57" s="110">
        <f t="shared" ref="AP57" si="123">AO57*(AP6&lt;=$C$3)</f>
        <v>0</v>
      </c>
      <c r="AQ57" s="110">
        <f t="shared" ref="AQ57" si="124">AP57*(AQ6&lt;=$C$3)</f>
        <v>0</v>
      </c>
      <c r="AR57" s="103"/>
    </row>
    <row r="58" spans="1:44" hidden="1" outlineLevel="1" x14ac:dyDescent="0.3">
      <c r="A58" s="68"/>
      <c r="B58" s="408"/>
      <c r="C58" s="408"/>
      <c r="D58" s="68"/>
      <c r="E58" s="399"/>
      <c r="F58" s="402"/>
      <c r="G58" s="387"/>
      <c r="H58" s="390"/>
      <c r="I58" s="390"/>
      <c r="J58" s="405"/>
      <c r="K58" s="394"/>
      <c r="L58" s="360"/>
      <c r="M58" s="362"/>
      <c r="N58" s="270">
        <f>G57</f>
        <v>0</v>
      </c>
      <c r="O58" s="279">
        <f>(_xlfn.XLOOKUP($E$57,Calculations!$E$26:$E$30,Calculations!$G$26:$G$30))*O$57</f>
        <v>0</v>
      </c>
      <c r="P58" s="279">
        <f>(_xlfn.XLOOKUP($E$57,Calculations!$E$26:$E$30,Calculations!$G$26:$G$30))*P$57</f>
        <v>0</v>
      </c>
      <c r="Q58" s="279">
        <f>(_xlfn.XLOOKUP($E$57,Calculations!$E$26:$E$30,Calculations!$G$26:$G$30))*Q$57</f>
        <v>0</v>
      </c>
      <c r="R58" s="279">
        <f>(_xlfn.XLOOKUP($E$57,Calculations!$E$26:$E$30,Calculations!$G$26:$G$30))*R$57</f>
        <v>0</v>
      </c>
      <c r="S58" s="279">
        <f>(_xlfn.XLOOKUP($E$57,Calculations!$E$26:$E$30,Calculations!$G$26:$G$30))*S$57</f>
        <v>0</v>
      </c>
      <c r="T58" s="279">
        <f>(_xlfn.XLOOKUP($E$57,Calculations!$E$26:$E$30,Calculations!$G$26:$G$30))*T$57</f>
        <v>0</v>
      </c>
      <c r="U58" s="284"/>
      <c r="X58" s="89"/>
      <c r="Y58" s="382"/>
      <c r="Z58" s="382"/>
      <c r="AA58" s="89"/>
      <c r="AB58" s="367"/>
      <c r="AC58" s="385"/>
      <c r="AD58" s="387"/>
      <c r="AE58" s="390"/>
      <c r="AF58" s="390"/>
      <c r="AG58" s="392"/>
      <c r="AH58" s="394"/>
      <c r="AI58" s="360"/>
      <c r="AJ58" s="362"/>
      <c r="AK58" s="270">
        <f>AD57</f>
        <v>0</v>
      </c>
      <c r="AL58" s="279">
        <f>(_xlfn.XLOOKUP($E$57,Calculations!$E$26:$E$30,Calculations!$G$26:$G$30))*AL$57</f>
        <v>0</v>
      </c>
      <c r="AM58" s="279">
        <f>(_xlfn.XLOOKUP($E$57,Calculations!$E$26:$E$30,Calculations!$G$26:$G$30))*AM$57</f>
        <v>0</v>
      </c>
      <c r="AN58" s="279">
        <f>(_xlfn.XLOOKUP($E$57,Calculations!$E$26:$E$30,Calculations!$G$26:$G$30))*AN$57</f>
        <v>0</v>
      </c>
      <c r="AO58" s="279">
        <f>(_xlfn.XLOOKUP($E$57,Calculations!$E$26:$E$30,Calculations!$G$26:$G$30))*AO$57</f>
        <v>0</v>
      </c>
      <c r="AP58" s="279">
        <f>(_xlfn.XLOOKUP($E$57,Calculations!$E$26:$E$30,Calculations!$G$26:$G$30))*AP$57</f>
        <v>0</v>
      </c>
      <c r="AQ58" s="279">
        <f>(_xlfn.XLOOKUP($E$57,Calculations!$E$26:$E$30,Calculations!$G$26:$G$30))*AQ$57</f>
        <v>0</v>
      </c>
      <c r="AR58" s="284"/>
    </row>
    <row r="59" spans="1:44" hidden="1" outlineLevel="1" x14ac:dyDescent="0.3">
      <c r="A59" s="68"/>
      <c r="B59" s="408"/>
      <c r="C59" s="408"/>
      <c r="D59" s="68"/>
      <c r="E59" s="399"/>
      <c r="F59" s="402"/>
      <c r="G59" s="387"/>
      <c r="H59" s="390"/>
      <c r="I59" s="390"/>
      <c r="J59" s="405"/>
      <c r="K59" s="394"/>
      <c r="L59" s="360"/>
      <c r="M59" s="362"/>
      <c r="N59" s="276">
        <f>K57</f>
        <v>0</v>
      </c>
      <c r="O59" s="289">
        <f>IF($E$57=Calculations!$E28,((Budget!$J$57*Calculations!J16)/9*3)*Budget!O57,($J$57*Calculations!J16)*O57)*(O6&lt;=$C$3)</f>
        <v>0</v>
      </c>
      <c r="P59" s="289">
        <f>IF($E$57=Calculations!$E28,((Budget!$J$57*Calculations!K16)/9*3)*Budget!P57,($J$57*Calculations!K16)*P57)*(P6&lt;=$C$3)</f>
        <v>0</v>
      </c>
      <c r="Q59" s="289">
        <f>IF($E$57=Calculations!$E28,((Budget!$J$57*Calculations!L16)/9*3)*Budget!Q57,($J$57*Calculations!L16)*Q57)*(Q6&lt;=$C$3)</f>
        <v>0</v>
      </c>
      <c r="R59" s="289">
        <f>IF($E$57=Calculations!$E28,((Budget!$J$57*Calculations!M16)/9*3)*Budget!R57,($J$57*Calculations!M16)*R57)*(R6&lt;=$C$3)</f>
        <v>0</v>
      </c>
      <c r="S59" s="289">
        <f>IF($E$57=Calculations!$E28,((Budget!$J$57*Calculations!N16)/9*3)*Budget!S57,($J$57*Calculations!N16)*S57)*(S6&lt;=$C$3)</f>
        <v>0</v>
      </c>
      <c r="T59" s="289">
        <f>IF($E$57=Calculations!$E28,((Budget!$J$57*Calculations!O16)/9*3)*Budget!T57,($J$57*Calculations!O16)*T57)*(T6&lt;=$C$3)</f>
        <v>0</v>
      </c>
      <c r="U59" s="281">
        <f>SUM(N59:T59)</f>
        <v>0</v>
      </c>
      <c r="X59" s="89"/>
      <c r="Y59" s="382"/>
      <c r="Z59" s="382"/>
      <c r="AA59" s="89"/>
      <c r="AB59" s="367"/>
      <c r="AC59" s="385"/>
      <c r="AD59" s="387"/>
      <c r="AE59" s="390"/>
      <c r="AF59" s="390"/>
      <c r="AG59" s="392"/>
      <c r="AH59" s="394"/>
      <c r="AI59" s="360"/>
      <c r="AJ59" s="362"/>
      <c r="AK59" s="276">
        <f>AH57</f>
        <v>0</v>
      </c>
      <c r="AL59" s="289">
        <f>IF($AB$57=Calculations!$E28,((Budget!$AG$57*Calculations!$I$16)/9*3)*Budget!AL57,($AG$57*Calculations!$I$16)*AL57)*(AL6&lt;=$C$3)</f>
        <v>0</v>
      </c>
      <c r="AM59" s="289">
        <f>IF($AB$57=Calculations!$E28,((Budget!$AG$57*Calculations!$I$16)/9*3)*Budget!AM57,($AG$57*Calculations!$I$16)*AM57)*(AM6&lt;=$C$3)</f>
        <v>0</v>
      </c>
      <c r="AN59" s="289">
        <f>IF($AB$57=Calculations!$E28,((Budget!$AG$57*Calculations!$I$16)/9*3)*Budget!AN57,($AG$57*Calculations!$I$16)*AN57)*(AN6&lt;=$C$3)</f>
        <v>0</v>
      </c>
      <c r="AO59" s="289">
        <f>IF($AB$57=Calculations!$E28,((Budget!$AG$57*Calculations!$I$16)/9*3)*Budget!AO57,($AG$57*Calculations!$I$16)*AO57)*(AO6&lt;=$C$3)</f>
        <v>0</v>
      </c>
      <c r="AP59" s="289">
        <f>IF($AB$57=Calculations!$E28,((Budget!$AG$57*Calculations!$I$16)/9*3)*Budget!AP57,($AG$57*Calculations!$I$16)*AP57)*(AP6&lt;=$C$3)</f>
        <v>0</v>
      </c>
      <c r="AQ59" s="289">
        <f>IF($AB$57=Calculations!$E28,((Budget!$AG$57*Calculations!$I$16)/9*3)*Budget!AQ57,($AG$57*Calculations!$I$16)*AQ57)*(AQ6&lt;=$C$3)</f>
        <v>0</v>
      </c>
      <c r="AR59" s="281">
        <f>SUM(AK59:AQ59)</f>
        <v>0</v>
      </c>
    </row>
    <row r="60" spans="1:44" hidden="1" outlineLevel="1" x14ac:dyDescent="0.3">
      <c r="A60" s="68"/>
      <c r="B60" s="409"/>
      <c r="C60" s="409"/>
      <c r="D60" s="99"/>
      <c r="E60" s="400"/>
      <c r="F60" s="403"/>
      <c r="G60" s="388"/>
      <c r="H60" s="391"/>
      <c r="I60" s="391"/>
      <c r="J60" s="406"/>
      <c r="K60" s="395"/>
      <c r="L60" s="361"/>
      <c r="M60" s="363"/>
      <c r="N60" s="277">
        <f>M57</f>
        <v>0</v>
      </c>
      <c r="O60" s="290">
        <f>O59*($L$57*Calculations!J15)*(O6&lt;=$C$3)</f>
        <v>0</v>
      </c>
      <c r="P60" s="290">
        <f>P59*($L$57*Calculations!K15)*(P6&lt;=$C$3)</f>
        <v>0</v>
      </c>
      <c r="Q60" s="290">
        <f>Q59*($L$57*Calculations!L15)*(Q6&lt;=$C$3)</f>
        <v>0</v>
      </c>
      <c r="R60" s="290">
        <f>R59*($L$57*Calculations!M15)*(R6&lt;=$C$3)</f>
        <v>0</v>
      </c>
      <c r="S60" s="290">
        <f>S59*($L$57*Calculations!N15)*(S6&lt;=$C$3)</f>
        <v>0</v>
      </c>
      <c r="T60" s="290">
        <f>T59*($L$57*Calculations!O15)*(T6&lt;=$C$3)</f>
        <v>0</v>
      </c>
      <c r="U60" s="283">
        <f>SUM(N60:T60)</f>
        <v>0</v>
      </c>
      <c r="X60" s="89"/>
      <c r="Y60" s="383"/>
      <c r="Z60" s="383"/>
      <c r="AA60" s="100"/>
      <c r="AB60" s="368"/>
      <c r="AC60" s="386"/>
      <c r="AD60" s="388"/>
      <c r="AE60" s="391"/>
      <c r="AF60" s="391"/>
      <c r="AG60" s="393"/>
      <c r="AH60" s="395"/>
      <c r="AI60" s="361"/>
      <c r="AJ60" s="363"/>
      <c r="AK60" s="277">
        <f>AJ57</f>
        <v>0</v>
      </c>
      <c r="AL60" s="290">
        <f>AL59*($AI$57*Calculations!$I$15)*(AL6&lt;=$C$3)</f>
        <v>0</v>
      </c>
      <c r="AM60" s="290">
        <f>AM59*($AI$57*Calculations!$I$15)*(AM6&lt;=$C$3)</f>
        <v>0</v>
      </c>
      <c r="AN60" s="290">
        <f>AN59*($AI$57*Calculations!$I$15)*(AN6&lt;=$C$3)</f>
        <v>0</v>
      </c>
      <c r="AO60" s="290">
        <f>AO59*($AI$57*Calculations!$I$15)*(AO6&lt;=$C$3)</f>
        <v>0</v>
      </c>
      <c r="AP60" s="290">
        <f>AP59*($AI$57*Calculations!$I$15)*(AP6&lt;=$C$3)</f>
        <v>0</v>
      </c>
      <c r="AQ60" s="290">
        <f>AQ59*($AI$57*Calculations!$I$15)*(AQ6&lt;=$C$3)</f>
        <v>0</v>
      </c>
      <c r="AR60" s="283">
        <f>SUM(AK60:AQ60)</f>
        <v>0</v>
      </c>
    </row>
    <row r="61" spans="1:44" ht="14.4" hidden="1" customHeight="1" outlineLevel="1" x14ac:dyDescent="0.3">
      <c r="A61" s="68"/>
      <c r="B61" s="396"/>
      <c r="C61" s="396"/>
      <c r="D61" s="101"/>
      <c r="E61" s="399" t="s">
        <v>155</v>
      </c>
      <c r="F61" s="401"/>
      <c r="G61" s="387">
        <f>(_xlfn.XLOOKUP(E61,Calculations!E26:E30,Calculations!G26:G30))*F61</f>
        <v>0</v>
      </c>
      <c r="H61" s="389"/>
      <c r="I61" s="389"/>
      <c r="J61" s="404"/>
      <c r="K61" s="394">
        <f>IF(E61=Calculations!E46,(Budget!J61/9)*3*Budget!F61,J61*F61)</f>
        <v>0</v>
      </c>
      <c r="L61" s="360">
        <f>_xlfn.XLOOKUP(E61,Calculations!E26:E30,Calculations!F26:F30)</f>
        <v>0.32419999999999999</v>
      </c>
      <c r="M61" s="362">
        <f>K61*L61</f>
        <v>0</v>
      </c>
      <c r="N61" s="273">
        <f>F61</f>
        <v>0</v>
      </c>
      <c r="O61" s="109">
        <f>N61*(O6&lt;=$C$3)</f>
        <v>0</v>
      </c>
      <c r="P61" s="109">
        <f>O61*(P6&lt;=$C$3)</f>
        <v>0</v>
      </c>
      <c r="Q61" s="109">
        <f t="shared" ref="Q61:R61" si="125">P61*(Q6&lt;=$C$3)</f>
        <v>0</v>
      </c>
      <c r="R61" s="109">
        <f t="shared" si="125"/>
        <v>0</v>
      </c>
      <c r="S61" s="109">
        <f t="shared" ref="S61" si="126">R61*(S6&lt;=$C$3)</f>
        <v>0</v>
      </c>
      <c r="T61" s="109">
        <f t="shared" ref="T61" si="127">S61*(T6&lt;=$C$3)</f>
        <v>0</v>
      </c>
      <c r="U61" s="103"/>
      <c r="X61" s="89"/>
      <c r="Y61" s="365">
        <f t="shared" ref="Y61" si="128">B61</f>
        <v>0</v>
      </c>
      <c r="Z61" s="365">
        <f t="shared" ref="Z61" si="129">C61</f>
        <v>0</v>
      </c>
      <c r="AA61" s="104"/>
      <c r="AB61" s="367" t="s">
        <v>155</v>
      </c>
      <c r="AC61" s="384"/>
      <c r="AD61" s="387">
        <f>(_xlfn.XLOOKUP(E61,Calculations!E26:E30,Calculations!G26:G30))*AC61</f>
        <v>0</v>
      </c>
      <c r="AE61" s="389"/>
      <c r="AF61" s="389"/>
      <c r="AG61" s="392">
        <f t="shared" ref="AG61" si="130">J61</f>
        <v>0</v>
      </c>
      <c r="AH61" s="394">
        <f>IF(AB61=Calculations!E28,(Budget!AG61/9)*3*Budget!AC61,AG61*AC61)</f>
        <v>0</v>
      </c>
      <c r="AI61" s="360">
        <f>_xlfn.XLOOKUP(AB61,Calculations!E26:E30,Calculations!F26:F30)</f>
        <v>0.32419999999999999</v>
      </c>
      <c r="AJ61" s="362">
        <f>AH61*AI61</f>
        <v>0</v>
      </c>
      <c r="AK61" s="278">
        <f>AC61</f>
        <v>0</v>
      </c>
      <c r="AL61" s="110">
        <f>AK61*(AL6&lt;=$C$3)</f>
        <v>0</v>
      </c>
      <c r="AM61" s="110">
        <f>AL61*(AM6&lt;=$C$3)</f>
        <v>0</v>
      </c>
      <c r="AN61" s="110">
        <f t="shared" ref="AN61" si="131">AM61*(AN6&lt;=$C$3)</f>
        <v>0</v>
      </c>
      <c r="AO61" s="110">
        <f t="shared" ref="AO61" si="132">AN61*(AO6&lt;=$C$3)</f>
        <v>0</v>
      </c>
      <c r="AP61" s="110">
        <f t="shared" ref="AP61" si="133">AO61*(AP6&lt;=$C$3)</f>
        <v>0</v>
      </c>
      <c r="AQ61" s="110">
        <f t="shared" ref="AQ61" si="134">AP61*(AQ6&lt;=$C$3)</f>
        <v>0</v>
      </c>
      <c r="AR61" s="103"/>
    </row>
    <row r="62" spans="1:44" hidden="1" outlineLevel="1" x14ac:dyDescent="0.3">
      <c r="A62" s="68"/>
      <c r="B62" s="397"/>
      <c r="C62" s="397"/>
      <c r="D62" s="68"/>
      <c r="E62" s="399"/>
      <c r="F62" s="402"/>
      <c r="G62" s="387"/>
      <c r="H62" s="390"/>
      <c r="I62" s="390"/>
      <c r="J62" s="405"/>
      <c r="K62" s="394"/>
      <c r="L62" s="360"/>
      <c r="M62" s="362"/>
      <c r="N62" s="270">
        <f>G61</f>
        <v>0</v>
      </c>
      <c r="O62" s="279">
        <f>(_xlfn.XLOOKUP($E$61,Calculations!$E$26:$E$30,Calculations!$G$26:$G$30))*O$61</f>
        <v>0</v>
      </c>
      <c r="P62" s="279">
        <f>(_xlfn.XLOOKUP($E$61,Calculations!$E$26:$E$30,Calculations!$G$26:$G$30))*P$61</f>
        <v>0</v>
      </c>
      <c r="Q62" s="279">
        <f>(_xlfn.XLOOKUP($E$61,Calculations!$E$26:$E$30,Calculations!$G$26:$G$30))*Q$61</f>
        <v>0</v>
      </c>
      <c r="R62" s="279">
        <f>(_xlfn.XLOOKUP($E$61,Calculations!$E$26:$E$30,Calculations!$G$26:$G$30))*R$61</f>
        <v>0</v>
      </c>
      <c r="S62" s="279">
        <f>(_xlfn.XLOOKUP($E$61,Calculations!$E$26:$E$30,Calculations!$G$26:$G$30))*S$61</f>
        <v>0</v>
      </c>
      <c r="T62" s="279">
        <f>(_xlfn.XLOOKUP($E$61,Calculations!$E$26:$E$30,Calculations!$G$26:$G$30))*T$61</f>
        <v>0</v>
      </c>
      <c r="U62" s="284"/>
      <c r="X62" s="89"/>
      <c r="Y62" s="365"/>
      <c r="Z62" s="365"/>
      <c r="AA62" s="89"/>
      <c r="AB62" s="367"/>
      <c r="AC62" s="385"/>
      <c r="AD62" s="387"/>
      <c r="AE62" s="390"/>
      <c r="AF62" s="390"/>
      <c r="AG62" s="392"/>
      <c r="AH62" s="394"/>
      <c r="AI62" s="360"/>
      <c r="AJ62" s="362"/>
      <c r="AK62" s="270">
        <f>AD61</f>
        <v>0</v>
      </c>
      <c r="AL62" s="279">
        <f>(_xlfn.XLOOKUP($E$61,Calculations!$E$26:$E$30,Calculations!$G$26:$G$30))*AL$61</f>
        <v>0</v>
      </c>
      <c r="AM62" s="279">
        <f>(_xlfn.XLOOKUP($E$61,Calculations!$E$26:$E$30,Calculations!$G$26:$G$30))*AM$61</f>
        <v>0</v>
      </c>
      <c r="AN62" s="279">
        <f>(_xlfn.XLOOKUP($E$61,Calculations!$E$26:$E$30,Calculations!$G$26:$G$30))*AN$61</f>
        <v>0</v>
      </c>
      <c r="AO62" s="279">
        <f>(_xlfn.XLOOKUP($E$61,Calculations!$E$26:$E$30,Calculations!$G$26:$G$30))*AO$61</f>
        <v>0</v>
      </c>
      <c r="AP62" s="279">
        <f>(_xlfn.XLOOKUP($E$61,Calculations!$E$26:$E$30,Calculations!$G$26:$G$30))*AP$61</f>
        <v>0</v>
      </c>
      <c r="AQ62" s="279">
        <f>(_xlfn.XLOOKUP($E$61,Calculations!$E$26:$E$30,Calculations!$G$26:$G$30))*AQ$61</f>
        <v>0</v>
      </c>
      <c r="AR62" s="284"/>
    </row>
    <row r="63" spans="1:44" hidden="1" outlineLevel="1" x14ac:dyDescent="0.3">
      <c r="A63" s="68"/>
      <c r="B63" s="397"/>
      <c r="C63" s="397"/>
      <c r="D63" s="68"/>
      <c r="E63" s="399"/>
      <c r="F63" s="402"/>
      <c r="G63" s="387"/>
      <c r="H63" s="390"/>
      <c r="I63" s="390"/>
      <c r="J63" s="405"/>
      <c r="K63" s="394"/>
      <c r="L63" s="360"/>
      <c r="M63" s="362"/>
      <c r="N63" s="274">
        <f>K61</f>
        <v>0</v>
      </c>
      <c r="O63" s="285">
        <f>IF($E$61=Calculations!$E28,((Budget!$J$61*Calculations!J16)/9*3)*Budget!O61,($J$61*Calculations!J16)*O61)*(O6&lt;=$C$3)</f>
        <v>0</v>
      </c>
      <c r="P63" s="285">
        <f>IF($E$61=Calculations!$E28,((Budget!$J$61*Calculations!K16)/9*3)*Budget!P61,($J$61*Calculations!K16)*P61)*(P6&lt;=$C$3)</f>
        <v>0</v>
      </c>
      <c r="Q63" s="285">
        <f>IF($E$61=Calculations!$E28,((Budget!$J$61*Calculations!L16)/9*3)*Budget!Q61,($J$61*Calculations!L16)*Q61)*(Q6&lt;=$C$3)</f>
        <v>0</v>
      </c>
      <c r="R63" s="285">
        <f>IF($E$61=Calculations!$E28,((Budget!$J$61*Calculations!M16)/9*3)*Budget!R61,($J$61*Calculations!M16)*R61)*(R6&lt;=$C$3)</f>
        <v>0</v>
      </c>
      <c r="S63" s="285">
        <f>IF($E$61=Calculations!$E28,((Budget!$J$61*Calculations!N16)/9*3)*Budget!S61,($J$61*Calculations!N16)*S61)*(S6&lt;=$C$3)</f>
        <v>0</v>
      </c>
      <c r="T63" s="285">
        <f>IF($E$61=Calculations!$E28,((Budget!$J$61*Calculations!O16)/9*3)*Budget!T61,($J$61*Calculations!O16)*T61)*(T6&lt;=$C$3)</f>
        <v>0</v>
      </c>
      <c r="U63" s="286">
        <f>SUM(N63:T63)</f>
        <v>0</v>
      </c>
      <c r="X63" s="89"/>
      <c r="Y63" s="365"/>
      <c r="Z63" s="365"/>
      <c r="AA63" s="89"/>
      <c r="AB63" s="367"/>
      <c r="AC63" s="385"/>
      <c r="AD63" s="387"/>
      <c r="AE63" s="390"/>
      <c r="AF63" s="390"/>
      <c r="AG63" s="392"/>
      <c r="AH63" s="394"/>
      <c r="AI63" s="360"/>
      <c r="AJ63" s="362"/>
      <c r="AK63" s="274">
        <f>AH61</f>
        <v>0</v>
      </c>
      <c r="AL63" s="285">
        <f>IF($AB$61=Calculations!$E28,((Budget!$AG$61*Calculations!$I$16)/9*3)*Budget!AL61,($AG$61*Calculations!$I$16)*AL61)*(AL6&lt;=$C$3)</f>
        <v>0</v>
      </c>
      <c r="AM63" s="285">
        <f>IF($AB$61=Calculations!$E28,((Budget!$AG$61*Calculations!$I$16)/9*3)*Budget!AM61,($AG$61*Calculations!$I$16)*AM61)*(AM6&lt;=$C$3)</f>
        <v>0</v>
      </c>
      <c r="AN63" s="285">
        <f>IF($AB$61=Calculations!$E28,((Budget!$AG$61*Calculations!$I$16)/9*3)*Budget!AN61,($AG$61*Calculations!$I$16)*AN61)*(AN6&lt;=$C$3)</f>
        <v>0</v>
      </c>
      <c r="AO63" s="285">
        <f>IF($AB$61=Calculations!$E28,((Budget!$AG$61*Calculations!$I$16)/9*3)*Budget!AO61,($AG$61*Calculations!$I$16)*AO61)*(AO6&lt;=$C$3)</f>
        <v>0</v>
      </c>
      <c r="AP63" s="285">
        <f>IF($AB$61=Calculations!$E28,((Budget!$AG$61*Calculations!$I$16)/9*3)*Budget!AP61,($AG$61*Calculations!$I$16)*AP61)*(AP6&lt;=$C$3)</f>
        <v>0</v>
      </c>
      <c r="AQ63" s="285">
        <f>IF($AB$61=Calculations!$E28,((Budget!$AG$61*Calculations!$I$16)/9*3)*Budget!AQ61,($AG$61*Calculations!$I$16)*AQ61)*(AQ6&lt;=$C$3)</f>
        <v>0</v>
      </c>
      <c r="AR63" s="286">
        <f>SUM(AK63:AQ63)</f>
        <v>0</v>
      </c>
    </row>
    <row r="64" spans="1:44" hidden="1" outlineLevel="1" x14ac:dyDescent="0.3">
      <c r="A64" s="68"/>
      <c r="B64" s="398"/>
      <c r="C64" s="398"/>
      <c r="D64" s="99"/>
      <c r="E64" s="400"/>
      <c r="F64" s="403"/>
      <c r="G64" s="388"/>
      <c r="H64" s="391"/>
      <c r="I64" s="391"/>
      <c r="J64" s="406"/>
      <c r="K64" s="395"/>
      <c r="L64" s="361"/>
      <c r="M64" s="363"/>
      <c r="N64" s="275">
        <f>M61</f>
        <v>0</v>
      </c>
      <c r="O64" s="287">
        <f>O63*($L$61*Calculations!J15)*(O6&lt;=$C$3)</f>
        <v>0</v>
      </c>
      <c r="P64" s="287">
        <f>P63*($L$61*Calculations!K15)*(P6&lt;=$C$3)</f>
        <v>0</v>
      </c>
      <c r="Q64" s="287">
        <f>Q63*($L$61*Calculations!L15)*(Q6&lt;=$C$3)</f>
        <v>0</v>
      </c>
      <c r="R64" s="287">
        <f>R63*($L$61*Calculations!M15)*(R6&lt;=$C$3)</f>
        <v>0</v>
      </c>
      <c r="S64" s="287">
        <f>S63*($L$61*Calculations!N15)*(S6&lt;=$C$3)</f>
        <v>0</v>
      </c>
      <c r="T64" s="287">
        <f>T63*($L$61*Calculations!O15)*(T6&lt;=$C$3)</f>
        <v>0</v>
      </c>
      <c r="U64" s="288">
        <f>SUM(N64:T64)</f>
        <v>0</v>
      </c>
      <c r="X64" s="89"/>
      <c r="Y64" s="366"/>
      <c r="Z64" s="366"/>
      <c r="AA64" s="100"/>
      <c r="AB64" s="368"/>
      <c r="AC64" s="386"/>
      <c r="AD64" s="388"/>
      <c r="AE64" s="391"/>
      <c r="AF64" s="391"/>
      <c r="AG64" s="393"/>
      <c r="AH64" s="395"/>
      <c r="AI64" s="361"/>
      <c r="AJ64" s="363"/>
      <c r="AK64" s="275">
        <f>AJ61</f>
        <v>0</v>
      </c>
      <c r="AL64" s="287">
        <f>AL63*($AI$61*Calculations!$I$15)*(AL6&lt;=$C$3)</f>
        <v>0</v>
      </c>
      <c r="AM64" s="287">
        <f>AM63*($AI$61*Calculations!$I$15)*(AM6&lt;=$C$3)</f>
        <v>0</v>
      </c>
      <c r="AN64" s="287">
        <f>AN63*($AI$61*Calculations!$I$15)*(AN6&lt;=$C$3)</f>
        <v>0</v>
      </c>
      <c r="AO64" s="287">
        <f>AO63*($AI$61*Calculations!$I$15)*(AO6&lt;=$C$3)</f>
        <v>0</v>
      </c>
      <c r="AP64" s="287">
        <f>AP63*($AI$61*Calculations!$I$15)*(AP6&lt;=$C$3)</f>
        <v>0</v>
      </c>
      <c r="AQ64" s="287">
        <f>AQ63*($AI$61*Calculations!$I$15)*(AQ6&lt;=$C$3)</f>
        <v>0</v>
      </c>
      <c r="AR64" s="288">
        <f>SUM(AK64:AQ64)</f>
        <v>0</v>
      </c>
    </row>
    <row r="65" spans="1:44" ht="14.4" hidden="1" customHeight="1" outlineLevel="1" x14ac:dyDescent="0.3">
      <c r="A65" s="68"/>
      <c r="B65" s="407"/>
      <c r="C65" s="407"/>
      <c r="D65" s="101"/>
      <c r="E65" s="399" t="s">
        <v>155</v>
      </c>
      <c r="F65" s="401"/>
      <c r="G65" s="387">
        <f>(_xlfn.XLOOKUP(E65,Calculations!E26:E30,Calculations!G26:G30))*F65</f>
        <v>0</v>
      </c>
      <c r="H65" s="389"/>
      <c r="I65" s="389"/>
      <c r="J65" s="404"/>
      <c r="K65" s="394">
        <f>IF(E65=Calculations!E49,(Budget!J65/9)*3*Budget!F65,J65*F65)</f>
        <v>0</v>
      </c>
      <c r="L65" s="360">
        <f>_xlfn.XLOOKUP(E65,Calculations!E26:E30,Calculations!F26:F30)</f>
        <v>0.32419999999999999</v>
      </c>
      <c r="M65" s="362">
        <f>K65*L65</f>
        <v>0</v>
      </c>
      <c r="N65" s="273">
        <f>F65</f>
        <v>0</v>
      </c>
      <c r="O65" s="109">
        <f>N65*(O6&lt;=$C$3)</f>
        <v>0</v>
      </c>
      <c r="P65" s="109">
        <f>O65*(P6&lt;=$C$3)</f>
        <v>0</v>
      </c>
      <c r="Q65" s="109">
        <f t="shared" ref="Q65:R65" si="135">P65*(Q6&lt;=$C$3)</f>
        <v>0</v>
      </c>
      <c r="R65" s="109">
        <f t="shared" si="135"/>
        <v>0</v>
      </c>
      <c r="S65" s="109">
        <f t="shared" ref="S65" si="136">R65*(S6&lt;=$C$3)</f>
        <v>0</v>
      </c>
      <c r="T65" s="109">
        <f t="shared" ref="T65" si="137">S65*(T6&lt;=$C$3)</f>
        <v>0</v>
      </c>
      <c r="U65" s="103"/>
      <c r="X65" s="89"/>
      <c r="Y65" s="382">
        <f t="shared" ref="Y65" si="138">B65</f>
        <v>0</v>
      </c>
      <c r="Z65" s="382">
        <f t="shared" ref="Z65" si="139">C65</f>
        <v>0</v>
      </c>
      <c r="AA65" s="104"/>
      <c r="AB65" s="367" t="s">
        <v>155</v>
      </c>
      <c r="AC65" s="384"/>
      <c r="AD65" s="387">
        <f>(_xlfn.XLOOKUP(E65,Calculations!E26:E30,Calculations!G26:G30))*AC65</f>
        <v>0</v>
      </c>
      <c r="AE65" s="389"/>
      <c r="AF65" s="389"/>
      <c r="AG65" s="392">
        <f t="shared" ref="AG65" si="140">J65</f>
        <v>0</v>
      </c>
      <c r="AH65" s="394">
        <f>IF(AB65=Calculations!E28,(Budget!AG65/9)*3*Budget!AC65,AG65*AC65)</f>
        <v>0</v>
      </c>
      <c r="AI65" s="360">
        <f>_xlfn.XLOOKUP(AB65,Calculations!E26:E30,Calculations!F26:F30)</f>
        <v>0.32419999999999999</v>
      </c>
      <c r="AJ65" s="362">
        <f>AH65*AI65</f>
        <v>0</v>
      </c>
      <c r="AK65" s="278">
        <f>AC65</f>
        <v>0</v>
      </c>
      <c r="AL65" s="110">
        <f>AK65*(AL6&lt;=$C$3)</f>
        <v>0</v>
      </c>
      <c r="AM65" s="110">
        <f>AL65*(AM6&lt;=$C$3)</f>
        <v>0</v>
      </c>
      <c r="AN65" s="110">
        <f t="shared" ref="AN65" si="141">AM65*(AN6&lt;=$C$3)</f>
        <v>0</v>
      </c>
      <c r="AO65" s="110">
        <f t="shared" ref="AO65" si="142">AN65*(AO6&lt;=$C$3)</f>
        <v>0</v>
      </c>
      <c r="AP65" s="110">
        <f t="shared" ref="AP65" si="143">AO65*(AP6&lt;=$C$3)</f>
        <v>0</v>
      </c>
      <c r="AQ65" s="110">
        <f t="shared" ref="AQ65" si="144">AP65*(AQ6&lt;=$C$3)</f>
        <v>0</v>
      </c>
      <c r="AR65" s="103"/>
    </row>
    <row r="66" spans="1:44" hidden="1" outlineLevel="1" x14ac:dyDescent="0.3">
      <c r="A66" s="68"/>
      <c r="B66" s="408"/>
      <c r="C66" s="408"/>
      <c r="D66" s="68"/>
      <c r="E66" s="399"/>
      <c r="F66" s="402"/>
      <c r="G66" s="387"/>
      <c r="H66" s="390"/>
      <c r="I66" s="390"/>
      <c r="J66" s="405"/>
      <c r="K66" s="394"/>
      <c r="L66" s="360"/>
      <c r="M66" s="362"/>
      <c r="N66" s="270">
        <f>G65</f>
        <v>0</v>
      </c>
      <c r="O66" s="279">
        <f>(_xlfn.XLOOKUP($E$65,Calculations!$E$26:$E$30,Calculations!$G$26:$G$30))*O$65</f>
        <v>0</v>
      </c>
      <c r="P66" s="279">
        <f>(_xlfn.XLOOKUP($E$65,Calculations!$E$26:$E$30,Calculations!$G$26:$G$30))*P$65</f>
        <v>0</v>
      </c>
      <c r="Q66" s="279">
        <f>(_xlfn.XLOOKUP($E$65,Calculations!$E$26:$E$30,Calculations!$G$26:$G$30))*Q$65</f>
        <v>0</v>
      </c>
      <c r="R66" s="279">
        <f>(_xlfn.XLOOKUP($E$65,Calculations!$E$26:$E$30,Calculations!$G$26:$G$30))*R$65</f>
        <v>0</v>
      </c>
      <c r="S66" s="279">
        <f>(_xlfn.XLOOKUP($E$65,Calculations!$E$26:$E$30,Calculations!$G$26:$G$30))*S$65</f>
        <v>0</v>
      </c>
      <c r="T66" s="279">
        <f>(_xlfn.XLOOKUP($E$65,Calculations!$E$26:$E$30,Calculations!$G$26:$G$30))*T$65</f>
        <v>0</v>
      </c>
      <c r="U66" s="284"/>
      <c r="X66" s="89"/>
      <c r="Y66" s="382"/>
      <c r="Z66" s="382"/>
      <c r="AA66" s="89"/>
      <c r="AB66" s="367"/>
      <c r="AC66" s="385"/>
      <c r="AD66" s="387"/>
      <c r="AE66" s="390"/>
      <c r="AF66" s="390"/>
      <c r="AG66" s="392"/>
      <c r="AH66" s="394"/>
      <c r="AI66" s="360"/>
      <c r="AJ66" s="362"/>
      <c r="AK66" s="270">
        <f>AD65</f>
        <v>0</v>
      </c>
      <c r="AL66" s="279">
        <f>(_xlfn.XLOOKUP($E$65,Calculations!$E$26:$E$30,Calculations!$G$26:$G$30))*AL$65</f>
        <v>0</v>
      </c>
      <c r="AM66" s="279">
        <f>(_xlfn.XLOOKUP($E$65,Calculations!$E$26:$E$30,Calculations!$G$26:$G$30))*AM$65</f>
        <v>0</v>
      </c>
      <c r="AN66" s="279">
        <f>(_xlfn.XLOOKUP($E$65,Calculations!$E$26:$E$30,Calculations!$G$26:$G$30))*AN$65</f>
        <v>0</v>
      </c>
      <c r="AO66" s="279">
        <f>(_xlfn.XLOOKUP($E$65,Calculations!$E$26:$E$30,Calculations!$G$26:$G$30))*AO$65</f>
        <v>0</v>
      </c>
      <c r="AP66" s="279">
        <f>(_xlfn.XLOOKUP($E$65,Calculations!$E$26:$E$30,Calculations!$G$26:$G$30))*AP$65</f>
        <v>0</v>
      </c>
      <c r="AQ66" s="279">
        <f>(_xlfn.XLOOKUP($E$65,Calculations!$E$26:$E$30,Calculations!$G$26:$G$30))*AQ$65</f>
        <v>0</v>
      </c>
      <c r="AR66" s="284"/>
    </row>
    <row r="67" spans="1:44" hidden="1" outlineLevel="1" x14ac:dyDescent="0.3">
      <c r="A67" s="68"/>
      <c r="B67" s="408"/>
      <c r="C67" s="408"/>
      <c r="D67" s="68"/>
      <c r="E67" s="399"/>
      <c r="F67" s="402"/>
      <c r="G67" s="387"/>
      <c r="H67" s="390"/>
      <c r="I67" s="390"/>
      <c r="J67" s="405"/>
      <c r="K67" s="394"/>
      <c r="L67" s="360"/>
      <c r="M67" s="362"/>
      <c r="N67" s="276">
        <f>K65</f>
        <v>0</v>
      </c>
      <c r="O67" s="289">
        <f>IF($E$65=Calculations!$E28,((Budget!$J$65*Calculations!J16)/9*3)*Budget!O65,($J$65*Calculations!J16)*O65)*(O6&lt;=$C$3)</f>
        <v>0</v>
      </c>
      <c r="P67" s="289">
        <f>IF($E$65=Calculations!$E28,((Budget!$J$65*Calculations!K16)/9*3)*Budget!P65,($J$65*Calculations!K16)*P65)*(P6&lt;=$C$3)</f>
        <v>0</v>
      </c>
      <c r="Q67" s="289">
        <f>IF($E$65=Calculations!$E28,((Budget!$J$65*Calculations!L16)/9*3)*Budget!Q65,($J$65*Calculations!L16)*Q65)*(Q6&lt;=$C$3)</f>
        <v>0</v>
      </c>
      <c r="R67" s="289">
        <f>IF($E$65=Calculations!$E28,((Budget!$J$65*Calculations!M16)/9*3)*Budget!R65,($J$65*Calculations!M16)*R65)*(R6&lt;=$C$3)</f>
        <v>0</v>
      </c>
      <c r="S67" s="289">
        <f>IF($E$65=Calculations!$E28,((Budget!$J$65*Calculations!N16)/9*3)*Budget!S65,($J$65*Calculations!N16)*S65)*(S6&lt;=$C$3)</f>
        <v>0</v>
      </c>
      <c r="T67" s="289">
        <f>IF($E$65=Calculations!$E28,((Budget!$J$65*Calculations!O16)/9*3)*Budget!T65,($J$65*Calculations!O16)*T65)*(T6&lt;=$C$3)</f>
        <v>0</v>
      </c>
      <c r="U67" s="281">
        <f>SUM(N67:T67)</f>
        <v>0</v>
      </c>
      <c r="X67" s="89"/>
      <c r="Y67" s="382"/>
      <c r="Z67" s="382"/>
      <c r="AA67" s="89"/>
      <c r="AB67" s="367"/>
      <c r="AC67" s="385"/>
      <c r="AD67" s="387"/>
      <c r="AE67" s="390"/>
      <c r="AF67" s="390"/>
      <c r="AG67" s="392"/>
      <c r="AH67" s="394"/>
      <c r="AI67" s="360"/>
      <c r="AJ67" s="362"/>
      <c r="AK67" s="276">
        <f>AH65</f>
        <v>0</v>
      </c>
      <c r="AL67" s="289">
        <f>IF($AB$65=Calculations!$E28,((Budget!$AG$65*Calculations!$I$16)/9*3)*Budget!AL65,($AG$65*Calculations!$I$16)*AL65)*(AL6&lt;=$C$3)</f>
        <v>0</v>
      </c>
      <c r="AM67" s="289">
        <f>IF($AB$65=Calculations!$E28,((Budget!$AG$65*Calculations!$I$16)/9*3)*Budget!AM65,($AG$65*Calculations!$I$16)*AM65)*(AM6&lt;=$C$3)</f>
        <v>0</v>
      </c>
      <c r="AN67" s="289">
        <f>IF($AB$65=Calculations!$E28,((Budget!$AG$65*Calculations!$I$16)/9*3)*Budget!AN65,($AG$65*Calculations!$I$16)*AN65)*(AN6&lt;=$C$3)</f>
        <v>0</v>
      </c>
      <c r="AO67" s="289">
        <f>IF($AB$65=Calculations!$E28,((Budget!$AG$65*Calculations!$I$16)/9*3)*Budget!AO65,($AG$65*Calculations!$I$16)*AO65)*(AO6&lt;=$C$3)</f>
        <v>0</v>
      </c>
      <c r="AP67" s="289">
        <f>IF($AB$65=Calculations!$E28,((Budget!$AG$65*Calculations!$I$16)/9*3)*Budget!AP65,($AG$65*Calculations!$I$16)*AP65)*(AP6&lt;=$C$3)</f>
        <v>0</v>
      </c>
      <c r="AQ67" s="289">
        <f>IF($AB$65=Calculations!$E28,((Budget!$AG$65*Calculations!$I$16)/9*3)*Budget!AQ65,($AG$65*Calculations!$I$16)*AQ65)*(AQ6&lt;=$C$3)</f>
        <v>0</v>
      </c>
      <c r="AR67" s="281">
        <f>SUM(AK67:AQ67)</f>
        <v>0</v>
      </c>
    </row>
    <row r="68" spans="1:44" hidden="1" outlineLevel="1" x14ac:dyDescent="0.3">
      <c r="A68" s="68"/>
      <c r="B68" s="409"/>
      <c r="C68" s="409"/>
      <c r="D68" s="99"/>
      <c r="E68" s="400"/>
      <c r="F68" s="403"/>
      <c r="G68" s="388"/>
      <c r="H68" s="391"/>
      <c r="I68" s="391"/>
      <c r="J68" s="406"/>
      <c r="K68" s="395"/>
      <c r="L68" s="361"/>
      <c r="M68" s="363"/>
      <c r="N68" s="277">
        <f>M65</f>
        <v>0</v>
      </c>
      <c r="O68" s="290">
        <f>O67*($L$65*Calculations!J15)*(O6&lt;=$C$3)</f>
        <v>0</v>
      </c>
      <c r="P68" s="290">
        <f>P67*($L$65*Calculations!K15)*(P6&lt;=$C$3)</f>
        <v>0</v>
      </c>
      <c r="Q68" s="290">
        <f>Q67*($L$65*Calculations!L15)*(Q6&lt;=$C$3)</f>
        <v>0</v>
      </c>
      <c r="R68" s="290">
        <f>R67*($L$65*Calculations!M15)*(R6&lt;=$C$3)</f>
        <v>0</v>
      </c>
      <c r="S68" s="290">
        <f>S67*($L$65*Calculations!N15)*(S6&lt;=$C$3)</f>
        <v>0</v>
      </c>
      <c r="T68" s="290">
        <f>T67*($L$65*Calculations!O15)*(T6&lt;=$C$3)</f>
        <v>0</v>
      </c>
      <c r="U68" s="283">
        <f>SUM(N68:T68)</f>
        <v>0</v>
      </c>
      <c r="X68" s="89"/>
      <c r="Y68" s="383"/>
      <c r="Z68" s="383"/>
      <c r="AA68" s="100"/>
      <c r="AB68" s="368"/>
      <c r="AC68" s="386"/>
      <c r="AD68" s="388"/>
      <c r="AE68" s="391"/>
      <c r="AF68" s="391"/>
      <c r="AG68" s="393"/>
      <c r="AH68" s="395"/>
      <c r="AI68" s="361"/>
      <c r="AJ68" s="363"/>
      <c r="AK68" s="277">
        <f>AJ65</f>
        <v>0</v>
      </c>
      <c r="AL68" s="290">
        <f>AL67*($AI$65*Calculations!$I$15)*(AL6&lt;=$C$3)</f>
        <v>0</v>
      </c>
      <c r="AM68" s="290">
        <f>AM67*($AI$65*Calculations!$I$15)*(AM6&lt;=$C$3)</f>
        <v>0</v>
      </c>
      <c r="AN68" s="290">
        <f>AN67*($AI$65*Calculations!$I$15)*(AN6&lt;=$C$3)</f>
        <v>0</v>
      </c>
      <c r="AO68" s="290">
        <f>AO67*($AI$65*Calculations!$I$15)*(AO6&lt;=$C$3)</f>
        <v>0</v>
      </c>
      <c r="AP68" s="290">
        <f>AP67*($AI$65*Calculations!$I$15)*(AP6&lt;=$C$3)</f>
        <v>0</v>
      </c>
      <c r="AQ68" s="290">
        <f>AQ67*($AI$65*Calculations!$I$15)*(AQ6&lt;=$C$3)</f>
        <v>0</v>
      </c>
      <c r="AR68" s="283">
        <f>SUM(AK68:AQ68)</f>
        <v>0</v>
      </c>
    </row>
    <row r="69" spans="1:44" ht="14.4" hidden="1" customHeight="1" outlineLevel="1" x14ac:dyDescent="0.3">
      <c r="A69" s="68"/>
      <c r="B69" s="396"/>
      <c r="C69" s="396"/>
      <c r="D69" s="101"/>
      <c r="E69" s="399" t="s">
        <v>155</v>
      </c>
      <c r="F69" s="401"/>
      <c r="G69" s="387">
        <f>(_xlfn.XLOOKUP(E69,Calculations!E26:E30,Calculations!G26:G30))*F69</f>
        <v>0</v>
      </c>
      <c r="H69" s="389"/>
      <c r="I69" s="389"/>
      <c r="J69" s="404"/>
      <c r="K69" s="394">
        <f>IF(E69=Calculations!E52,(Budget!J69/9)*3*Budget!F69,J69*F69)</f>
        <v>0</v>
      </c>
      <c r="L69" s="360">
        <f>_xlfn.XLOOKUP(E69,Calculations!E26:E30,Calculations!F26:F30)</f>
        <v>0.32419999999999999</v>
      </c>
      <c r="M69" s="362">
        <f>K69*L69</f>
        <v>0</v>
      </c>
      <c r="N69" s="273">
        <f>F69</f>
        <v>0</v>
      </c>
      <c r="O69" s="109">
        <f>N69*(O6&lt;=$C$3)</f>
        <v>0</v>
      </c>
      <c r="P69" s="109">
        <f>O69*(P6&lt;=$C$3)</f>
        <v>0</v>
      </c>
      <c r="Q69" s="109">
        <f t="shared" ref="Q69:R69" si="145">P69*(Q6&lt;=$C$3)</f>
        <v>0</v>
      </c>
      <c r="R69" s="109">
        <f t="shared" si="145"/>
        <v>0</v>
      </c>
      <c r="S69" s="109">
        <f t="shared" ref="S69" si="146">R69*(S6&lt;=$C$3)</f>
        <v>0</v>
      </c>
      <c r="T69" s="109">
        <f t="shared" ref="T69" si="147">S69*(T6&lt;=$C$3)</f>
        <v>0</v>
      </c>
      <c r="U69" s="103"/>
      <c r="X69" s="89"/>
      <c r="Y69" s="365">
        <f t="shared" ref="Y69" si="148">B69</f>
        <v>0</v>
      </c>
      <c r="Z69" s="365">
        <f t="shared" ref="Z69" si="149">C69</f>
        <v>0</v>
      </c>
      <c r="AA69" s="104"/>
      <c r="AB69" s="367" t="s">
        <v>155</v>
      </c>
      <c r="AC69" s="384"/>
      <c r="AD69" s="387">
        <f>(_xlfn.XLOOKUP(E69,Calculations!E26:E30,Calculations!G26:G30))*AC69</f>
        <v>0</v>
      </c>
      <c r="AE69" s="389"/>
      <c r="AF69" s="389"/>
      <c r="AG69" s="392">
        <f t="shared" ref="AG69" si="150">J69</f>
        <v>0</v>
      </c>
      <c r="AH69" s="394">
        <f>IF(AB69=Calculations!E28,(Budget!AG69/9)*3*Budget!AC69,AG69*AC69)</f>
        <v>0</v>
      </c>
      <c r="AI69" s="360">
        <f>_xlfn.XLOOKUP(AB69,Calculations!E26:E30,Calculations!F26:F30)</f>
        <v>0.32419999999999999</v>
      </c>
      <c r="AJ69" s="362">
        <f>AH69*AI69</f>
        <v>0</v>
      </c>
      <c r="AK69" s="278">
        <f>AC69</f>
        <v>0</v>
      </c>
      <c r="AL69" s="110">
        <f>AK69*(AL6&lt;=$C$3)</f>
        <v>0</v>
      </c>
      <c r="AM69" s="110">
        <f>AL69*(AM6&lt;=$C$3)</f>
        <v>0</v>
      </c>
      <c r="AN69" s="110">
        <f t="shared" ref="AN69" si="151">AM69*(AN6&lt;=$C$3)</f>
        <v>0</v>
      </c>
      <c r="AO69" s="110">
        <f t="shared" ref="AO69" si="152">AN69*(AO6&lt;=$C$3)</f>
        <v>0</v>
      </c>
      <c r="AP69" s="110">
        <f t="shared" ref="AP69" si="153">AO69*(AP6&lt;=$C$3)</f>
        <v>0</v>
      </c>
      <c r="AQ69" s="110">
        <f t="shared" ref="AQ69" si="154">AP69*(AQ6&lt;=$C$3)</f>
        <v>0</v>
      </c>
      <c r="AR69" s="103"/>
    </row>
    <row r="70" spans="1:44" hidden="1" outlineLevel="1" x14ac:dyDescent="0.3">
      <c r="A70" s="68"/>
      <c r="B70" s="397"/>
      <c r="C70" s="397"/>
      <c r="D70" s="68"/>
      <c r="E70" s="399"/>
      <c r="F70" s="402"/>
      <c r="G70" s="387"/>
      <c r="H70" s="390"/>
      <c r="I70" s="390"/>
      <c r="J70" s="405"/>
      <c r="K70" s="394"/>
      <c r="L70" s="360"/>
      <c r="M70" s="362"/>
      <c r="N70" s="270">
        <f>G69</f>
        <v>0</v>
      </c>
      <c r="O70" s="279">
        <f>(_xlfn.XLOOKUP($E$69,Calculations!$E$26:$E$30,Calculations!$G$26:$G$30))*O$69</f>
        <v>0</v>
      </c>
      <c r="P70" s="279">
        <f>(_xlfn.XLOOKUP($E$69,Calculations!$E$26:$E$30,Calculations!$G$26:$G$30))*P$69</f>
        <v>0</v>
      </c>
      <c r="Q70" s="279">
        <f>(_xlfn.XLOOKUP($E$69,Calculations!$E$26:$E$30,Calculations!$G$26:$G$30))*Q$69</f>
        <v>0</v>
      </c>
      <c r="R70" s="279">
        <f>(_xlfn.XLOOKUP($E$69,Calculations!$E$26:$E$30,Calculations!$G$26:$G$30))*R$69</f>
        <v>0</v>
      </c>
      <c r="S70" s="279">
        <f>(_xlfn.XLOOKUP($E$69,Calculations!$E$26:$E$30,Calculations!$G$26:$G$30))*S$69</f>
        <v>0</v>
      </c>
      <c r="T70" s="279">
        <f>(_xlfn.XLOOKUP($E$69,Calculations!$E$26:$E$30,Calculations!$G$26:$G$30))*T$69</f>
        <v>0</v>
      </c>
      <c r="U70" s="284"/>
      <c r="X70" s="89"/>
      <c r="Y70" s="365"/>
      <c r="Z70" s="365"/>
      <c r="AA70" s="89"/>
      <c r="AB70" s="367"/>
      <c r="AC70" s="385"/>
      <c r="AD70" s="387"/>
      <c r="AE70" s="390"/>
      <c r="AF70" s="390"/>
      <c r="AG70" s="392"/>
      <c r="AH70" s="394"/>
      <c r="AI70" s="360"/>
      <c r="AJ70" s="362"/>
      <c r="AK70" s="270">
        <f>AD69</f>
        <v>0</v>
      </c>
      <c r="AL70" s="279">
        <f>(_xlfn.XLOOKUP($E$69,Calculations!$E$26:$E$30,Calculations!$G$26:$G$30))*AL$69</f>
        <v>0</v>
      </c>
      <c r="AM70" s="279">
        <f>(_xlfn.XLOOKUP($E$69,Calculations!$E$26:$E$30,Calculations!$G$26:$G$30))*AM$69</f>
        <v>0</v>
      </c>
      <c r="AN70" s="279">
        <f>(_xlfn.XLOOKUP($E$69,Calculations!$E$26:$E$30,Calculations!$G$26:$G$30))*AN$69</f>
        <v>0</v>
      </c>
      <c r="AO70" s="279">
        <f>(_xlfn.XLOOKUP($E$69,Calculations!$E$26:$E$30,Calculations!$G$26:$G$30))*AO$69</f>
        <v>0</v>
      </c>
      <c r="AP70" s="279">
        <f>(_xlfn.XLOOKUP($E$69,Calculations!$E$26:$E$30,Calculations!$G$26:$G$30))*AP$69</f>
        <v>0</v>
      </c>
      <c r="AQ70" s="279">
        <f>(_xlfn.XLOOKUP($E$69,Calculations!$E$26:$E$30,Calculations!$G$26:$G$30))*AQ$69</f>
        <v>0</v>
      </c>
      <c r="AR70" s="284"/>
    </row>
    <row r="71" spans="1:44" hidden="1" outlineLevel="1" x14ac:dyDescent="0.3">
      <c r="A71" s="68"/>
      <c r="B71" s="397"/>
      <c r="C71" s="397"/>
      <c r="D71" s="68"/>
      <c r="E71" s="399"/>
      <c r="F71" s="402"/>
      <c r="G71" s="387"/>
      <c r="H71" s="390"/>
      <c r="I71" s="390"/>
      <c r="J71" s="405"/>
      <c r="K71" s="394"/>
      <c r="L71" s="360"/>
      <c r="M71" s="362"/>
      <c r="N71" s="274">
        <f>K69</f>
        <v>0</v>
      </c>
      <c r="O71" s="285">
        <f>IF($E$69=Calculations!$E28,((Budget!$J$69*Calculations!J16)/9*3)*Budget!O69,($J$69*Calculations!J16)*O69)*(O6&lt;=$C$3)</f>
        <v>0</v>
      </c>
      <c r="P71" s="285">
        <f>IF($E$69=Calculations!$E28,((Budget!$J$69*Calculations!K16)/9*3)*Budget!P69,($J$69*Calculations!K16)*P69)*(P6&lt;=$C$3)</f>
        <v>0</v>
      </c>
      <c r="Q71" s="285">
        <f>IF($E$69=Calculations!$E28,((Budget!$J$69*Calculations!L16)/9*3)*Budget!Q69,($J$69*Calculations!L16)*Q69)*(Q6&lt;=$C$3)</f>
        <v>0</v>
      </c>
      <c r="R71" s="285">
        <f>IF($E$69=Calculations!$E28,((Budget!$J$69*Calculations!M16)/9*3)*Budget!R69,($J$69*Calculations!M16)*R69)*(R6&lt;=$C$3)</f>
        <v>0</v>
      </c>
      <c r="S71" s="285">
        <f>IF($E$69=Calculations!$E28,((Budget!$J$69*Calculations!N16)/9*3)*Budget!S69,($J$69*Calculations!N16)*S69)*(S6&lt;=$C$3)</f>
        <v>0</v>
      </c>
      <c r="T71" s="285">
        <f>IF($E$69=Calculations!$E28,((Budget!$J$69*Calculations!O16)/9*3)*Budget!T69,($J$69*Calculations!O16)*T69)*(T6&lt;=$C$3)</f>
        <v>0</v>
      </c>
      <c r="U71" s="286">
        <f>SUM(N71:T71)</f>
        <v>0</v>
      </c>
      <c r="X71" s="89"/>
      <c r="Y71" s="365"/>
      <c r="Z71" s="365"/>
      <c r="AA71" s="89"/>
      <c r="AB71" s="367"/>
      <c r="AC71" s="385"/>
      <c r="AD71" s="387"/>
      <c r="AE71" s="390"/>
      <c r="AF71" s="390"/>
      <c r="AG71" s="392"/>
      <c r="AH71" s="394"/>
      <c r="AI71" s="360"/>
      <c r="AJ71" s="362"/>
      <c r="AK71" s="274">
        <f>AH69</f>
        <v>0</v>
      </c>
      <c r="AL71" s="285">
        <f>IF($AB$69=Calculations!$E28,((Budget!$AG$69*Calculations!$I$16)/9*3)*Budget!AL69,($AG$69*Calculations!$I$16)*AL69)*(AL6&lt;=$C$3)</f>
        <v>0</v>
      </c>
      <c r="AM71" s="285">
        <f>IF($AB$69=Calculations!$E28,((Budget!$AG$69*Calculations!$I$16)/9*3)*Budget!AM69,($AG$69*Calculations!$I$16)*AM69)*(AM6&lt;=$C$3)</f>
        <v>0</v>
      </c>
      <c r="AN71" s="285">
        <f>IF($AB$69=Calculations!$E28,((Budget!$AG$69*Calculations!$I$16)/9*3)*Budget!AN69,($AG$69*Calculations!$I$16)*AN69)*(AN6&lt;=$C$3)</f>
        <v>0</v>
      </c>
      <c r="AO71" s="285">
        <f>IF($AB$69=Calculations!$E28,((Budget!$AG$69*Calculations!$I$16)/9*3)*Budget!AO69,($AG$69*Calculations!$I$16)*AO69)*(AO6&lt;=$C$3)</f>
        <v>0</v>
      </c>
      <c r="AP71" s="285">
        <f>IF($AB$69=Calculations!$E28,((Budget!$AG$69*Calculations!$I$16)/9*3)*Budget!AP69,($AG$69*Calculations!$I$16)*AP69)*(AP6&lt;=$C$3)</f>
        <v>0</v>
      </c>
      <c r="AQ71" s="285">
        <f>IF($AB$69=Calculations!$E28,((Budget!$AG$69*Calculations!$I$16)/9*3)*Budget!AQ69,($AG$69*Calculations!$I$16)*AQ69)*(AQ6&lt;=$C$3)</f>
        <v>0</v>
      </c>
      <c r="AR71" s="286">
        <f>SUM(AK71:AQ71)</f>
        <v>0</v>
      </c>
    </row>
    <row r="72" spans="1:44" hidden="1" outlineLevel="1" x14ac:dyDescent="0.3">
      <c r="A72" s="68"/>
      <c r="B72" s="398"/>
      <c r="C72" s="398"/>
      <c r="D72" s="99"/>
      <c r="E72" s="400"/>
      <c r="F72" s="403"/>
      <c r="G72" s="388"/>
      <c r="H72" s="391"/>
      <c r="I72" s="391"/>
      <c r="J72" s="406"/>
      <c r="K72" s="395"/>
      <c r="L72" s="361"/>
      <c r="M72" s="363"/>
      <c r="N72" s="275">
        <f>M69</f>
        <v>0</v>
      </c>
      <c r="O72" s="287">
        <f>O71*($L$69*Calculations!J15)*(O6&lt;=$C$3)</f>
        <v>0</v>
      </c>
      <c r="P72" s="287">
        <f>P71*($L$69*Calculations!K15)*(P6&lt;=$C$3)</f>
        <v>0</v>
      </c>
      <c r="Q72" s="287">
        <f>Q71*($L$69*Calculations!L15)*(Q6&lt;=$C$3)</f>
        <v>0</v>
      </c>
      <c r="R72" s="287">
        <f>R71*($L$69*Calculations!M15)*(R6&lt;=$C$3)</f>
        <v>0</v>
      </c>
      <c r="S72" s="287">
        <f>S71*($L$69*Calculations!N15)*(S6&lt;=$C$3)</f>
        <v>0</v>
      </c>
      <c r="T72" s="287">
        <f>T71*($L$69*Calculations!O15)*(T6&lt;=$C$3)</f>
        <v>0</v>
      </c>
      <c r="U72" s="288">
        <f>SUM(N72:T72)</f>
        <v>0</v>
      </c>
      <c r="X72" s="89"/>
      <c r="Y72" s="366"/>
      <c r="Z72" s="366"/>
      <c r="AA72" s="100"/>
      <c r="AB72" s="368"/>
      <c r="AC72" s="386"/>
      <c r="AD72" s="388"/>
      <c r="AE72" s="391"/>
      <c r="AF72" s="391"/>
      <c r="AG72" s="393"/>
      <c r="AH72" s="395"/>
      <c r="AI72" s="361"/>
      <c r="AJ72" s="363"/>
      <c r="AK72" s="275">
        <f>AJ69</f>
        <v>0</v>
      </c>
      <c r="AL72" s="287">
        <f>AL71*($AI$69*Calculations!$I$15)*(AL6&lt;=$C$3)</f>
        <v>0</v>
      </c>
      <c r="AM72" s="287">
        <f>AM71*($AI$69*Calculations!$I$15)*(AM6&lt;=$C$3)</f>
        <v>0</v>
      </c>
      <c r="AN72" s="287">
        <f>AN71*($AI$69*Calculations!$I$15)*(AN6&lt;=$C$3)</f>
        <v>0</v>
      </c>
      <c r="AO72" s="287">
        <f>AO71*($AI$69*Calculations!$I$15)*(AO6&lt;=$C$3)</f>
        <v>0</v>
      </c>
      <c r="AP72" s="287">
        <f>AP71*($AI$69*Calculations!$I$15)*(AP6&lt;=$C$3)</f>
        <v>0</v>
      </c>
      <c r="AQ72" s="287">
        <f>AQ71*($AI$69*Calculations!$I$15)*(AQ6&lt;=$C$3)</f>
        <v>0</v>
      </c>
      <c r="AR72" s="288">
        <f>SUM(AK72:AQ72)</f>
        <v>0</v>
      </c>
    </row>
    <row r="73" spans="1:44" ht="14.4" hidden="1" customHeight="1" outlineLevel="1" x14ac:dyDescent="0.3">
      <c r="A73" s="68"/>
      <c r="B73" s="407"/>
      <c r="C73" s="407"/>
      <c r="D73" s="101"/>
      <c r="E73" s="399" t="s">
        <v>155</v>
      </c>
      <c r="F73" s="401"/>
      <c r="G73" s="387">
        <f>(_xlfn.XLOOKUP(E73,Calculations!E26:E30,Calculations!G26:G30))*F73</f>
        <v>0</v>
      </c>
      <c r="H73" s="389"/>
      <c r="I73" s="389"/>
      <c r="J73" s="404"/>
      <c r="K73" s="394">
        <f>IF(E73=Calculations!E55,(Budget!J73/9)*3*Budget!F73,J73*F73)</f>
        <v>0</v>
      </c>
      <c r="L73" s="360">
        <f>_xlfn.XLOOKUP(E73,Calculations!E26:E30,Calculations!F26:F30)</f>
        <v>0.32419999999999999</v>
      </c>
      <c r="M73" s="362">
        <f>K73*L73</f>
        <v>0</v>
      </c>
      <c r="N73" s="273">
        <f>F73</f>
        <v>0</v>
      </c>
      <c r="O73" s="109">
        <f>N73*(O6&lt;=$C$3)</f>
        <v>0</v>
      </c>
      <c r="P73" s="109">
        <f>O73*(P6&lt;=$C$3)</f>
        <v>0</v>
      </c>
      <c r="Q73" s="109">
        <f t="shared" ref="Q73:R73" si="155">P73*(Q6&lt;=$C$3)</f>
        <v>0</v>
      </c>
      <c r="R73" s="109">
        <f t="shared" si="155"/>
        <v>0</v>
      </c>
      <c r="S73" s="109">
        <f t="shared" ref="S73" si="156">R73*(S6&lt;=$C$3)</f>
        <v>0</v>
      </c>
      <c r="T73" s="109">
        <f t="shared" ref="T73" si="157">S73*(T6&lt;=$C$3)</f>
        <v>0</v>
      </c>
      <c r="U73" s="103"/>
      <c r="X73" s="89"/>
      <c r="Y73" s="382">
        <f t="shared" ref="Y73" si="158">B73</f>
        <v>0</v>
      </c>
      <c r="Z73" s="382">
        <f t="shared" ref="Z73" si="159">C73</f>
        <v>0</v>
      </c>
      <c r="AA73" s="104"/>
      <c r="AB73" s="367" t="s">
        <v>155</v>
      </c>
      <c r="AC73" s="384"/>
      <c r="AD73" s="387">
        <f>(_xlfn.XLOOKUP(E73,Calculations!E26:E30,Calculations!G26:G30))*AC73</f>
        <v>0</v>
      </c>
      <c r="AE73" s="389"/>
      <c r="AF73" s="389"/>
      <c r="AG73" s="392">
        <f t="shared" ref="AG73" si="160">J73</f>
        <v>0</v>
      </c>
      <c r="AH73" s="394">
        <f>IF(AB73=Calculations!E28,(Budget!AG73/9)*3*Budget!AC73,AG73*AC73)</f>
        <v>0</v>
      </c>
      <c r="AI73" s="360">
        <f>_xlfn.XLOOKUP(AB73,Calculations!E26:E30,Calculations!F26:F30)</f>
        <v>0.32419999999999999</v>
      </c>
      <c r="AJ73" s="362">
        <f>AH73*AI73</f>
        <v>0</v>
      </c>
      <c r="AK73" s="278">
        <f>AC73</f>
        <v>0</v>
      </c>
      <c r="AL73" s="110">
        <f>AK73*(AL6&lt;=$C$3)</f>
        <v>0</v>
      </c>
      <c r="AM73" s="110">
        <f>AL73*(AM6&lt;=$C$3)</f>
        <v>0</v>
      </c>
      <c r="AN73" s="110">
        <f t="shared" ref="AN73" si="161">AM73*(AN6&lt;=$C$3)</f>
        <v>0</v>
      </c>
      <c r="AO73" s="110">
        <f t="shared" ref="AO73" si="162">AN73*(AO6&lt;=$C$3)</f>
        <v>0</v>
      </c>
      <c r="AP73" s="110">
        <f t="shared" ref="AP73" si="163">AO73*(AP6&lt;=$C$3)</f>
        <v>0</v>
      </c>
      <c r="AQ73" s="110">
        <f t="shared" ref="AQ73" si="164">AP73*(AQ6&lt;=$C$3)</f>
        <v>0</v>
      </c>
      <c r="AR73" s="103"/>
    </row>
    <row r="74" spans="1:44" hidden="1" outlineLevel="1" x14ac:dyDescent="0.3">
      <c r="A74" s="68"/>
      <c r="B74" s="408"/>
      <c r="C74" s="408"/>
      <c r="D74" s="68"/>
      <c r="E74" s="399"/>
      <c r="F74" s="402"/>
      <c r="G74" s="387"/>
      <c r="H74" s="390"/>
      <c r="I74" s="390"/>
      <c r="J74" s="405"/>
      <c r="K74" s="394"/>
      <c r="L74" s="360"/>
      <c r="M74" s="362"/>
      <c r="N74" s="270">
        <f>G73</f>
        <v>0</v>
      </c>
      <c r="O74" s="279">
        <f>(_xlfn.XLOOKUP($E$73,Calculations!$E$26:$E$30,Calculations!$G$26:$G$30))*O$73</f>
        <v>0</v>
      </c>
      <c r="P74" s="279">
        <f>(_xlfn.XLOOKUP($E$73,Calculations!$E$26:$E$30,Calculations!$G$26:$G$30))*P$73</f>
        <v>0</v>
      </c>
      <c r="Q74" s="279">
        <f>(_xlfn.XLOOKUP($E$73,Calculations!$E$26:$E$30,Calculations!$G$26:$G$30))*Q$73</f>
        <v>0</v>
      </c>
      <c r="R74" s="279">
        <f>(_xlfn.XLOOKUP($E$73,Calculations!$E$26:$E$30,Calculations!$G$26:$G$30))*R$73</f>
        <v>0</v>
      </c>
      <c r="S74" s="279">
        <f>(_xlfn.XLOOKUP($E$73,Calculations!$E$26:$E$30,Calculations!$G$26:$G$30))*S$73</f>
        <v>0</v>
      </c>
      <c r="T74" s="279">
        <f>(_xlfn.XLOOKUP($E$73,Calculations!$E$26:$E$30,Calculations!$G$26:$G$30))*T$73</f>
        <v>0</v>
      </c>
      <c r="U74" s="284"/>
      <c r="X74" s="89"/>
      <c r="Y74" s="382"/>
      <c r="Z74" s="382"/>
      <c r="AA74" s="89"/>
      <c r="AB74" s="367"/>
      <c r="AC74" s="385"/>
      <c r="AD74" s="387"/>
      <c r="AE74" s="390"/>
      <c r="AF74" s="390"/>
      <c r="AG74" s="392"/>
      <c r="AH74" s="394"/>
      <c r="AI74" s="360"/>
      <c r="AJ74" s="362"/>
      <c r="AK74" s="270">
        <f>AD73</f>
        <v>0</v>
      </c>
      <c r="AL74" s="279">
        <f>(_xlfn.XLOOKUP($E$73,Calculations!$E$26:$E$30,Calculations!$G$26:$G$30))*AL$73</f>
        <v>0</v>
      </c>
      <c r="AM74" s="279">
        <f>(_xlfn.XLOOKUP($E$73,Calculations!$E$26:$E$30,Calculations!$G$26:$G$30))*AM$73</f>
        <v>0</v>
      </c>
      <c r="AN74" s="279">
        <f>(_xlfn.XLOOKUP($E$73,Calculations!$E$26:$E$30,Calculations!$G$26:$G$30))*AN$73</f>
        <v>0</v>
      </c>
      <c r="AO74" s="279">
        <f>(_xlfn.XLOOKUP($E$73,Calculations!$E$26:$E$30,Calculations!$G$26:$G$30))*AO$73</f>
        <v>0</v>
      </c>
      <c r="AP74" s="279">
        <f>(_xlfn.XLOOKUP($E$73,Calculations!$E$26:$E$30,Calculations!$G$26:$G$30))*AP$73</f>
        <v>0</v>
      </c>
      <c r="AQ74" s="279">
        <f>(_xlfn.XLOOKUP($E$73,Calculations!$E$26:$E$30,Calculations!$G$26:$G$30))*AQ$73</f>
        <v>0</v>
      </c>
      <c r="AR74" s="284"/>
    </row>
    <row r="75" spans="1:44" hidden="1" outlineLevel="1" x14ac:dyDescent="0.3">
      <c r="A75" s="68"/>
      <c r="B75" s="408"/>
      <c r="C75" s="408"/>
      <c r="D75" s="68"/>
      <c r="E75" s="399"/>
      <c r="F75" s="402"/>
      <c r="G75" s="387"/>
      <c r="H75" s="390"/>
      <c r="I75" s="390"/>
      <c r="J75" s="405"/>
      <c r="K75" s="394"/>
      <c r="L75" s="360"/>
      <c r="M75" s="362"/>
      <c r="N75" s="276">
        <f>K73</f>
        <v>0</v>
      </c>
      <c r="O75" s="289">
        <f>IF($E$73=Calculations!$E28,((Budget!$J$73*Calculations!J16)/9*3)*Budget!O73,($J$73*Calculations!J16)*O73)*(O6&lt;=$C$3)</f>
        <v>0</v>
      </c>
      <c r="P75" s="289">
        <f>IF($E$73=Calculations!$E28,((Budget!$J$73*Calculations!K16)/9*3)*Budget!P73,($J$73*Calculations!K16)*P73)*(P6&lt;=$C$3)</f>
        <v>0</v>
      </c>
      <c r="Q75" s="289">
        <f>IF($E$73=Calculations!$E28,((Budget!$J$73*Calculations!L16)/9*3)*Budget!Q73,($J$73*Calculations!L16)*Q73)*(Q6&lt;=$C$3)</f>
        <v>0</v>
      </c>
      <c r="R75" s="289">
        <f>IF($E$73=Calculations!$E28,((Budget!$J$73*Calculations!M16)/9*3)*Budget!R73,($J$73*Calculations!M16)*R73)*(R6&lt;=$C$3)</f>
        <v>0</v>
      </c>
      <c r="S75" s="289">
        <f>IF($E$73=Calculations!$E28,((Budget!$J$73*Calculations!N16)/9*3)*Budget!S73,($J$73*Calculations!N16)*S73)*(S6&lt;=$C$3)</f>
        <v>0</v>
      </c>
      <c r="T75" s="289">
        <f>IF($E$73=Calculations!$E28,((Budget!$J$73*Calculations!O16)/9*3)*Budget!T73,($J$73*Calculations!O16)*T73)*(T6&lt;=$C$3)</f>
        <v>0</v>
      </c>
      <c r="U75" s="281">
        <f>SUM(N75:T75)</f>
        <v>0</v>
      </c>
      <c r="X75" s="89"/>
      <c r="Y75" s="382"/>
      <c r="Z75" s="382"/>
      <c r="AA75" s="89"/>
      <c r="AB75" s="367"/>
      <c r="AC75" s="385"/>
      <c r="AD75" s="387"/>
      <c r="AE75" s="390"/>
      <c r="AF75" s="390"/>
      <c r="AG75" s="392"/>
      <c r="AH75" s="394"/>
      <c r="AI75" s="360"/>
      <c r="AJ75" s="362"/>
      <c r="AK75" s="276">
        <f>AH73</f>
        <v>0</v>
      </c>
      <c r="AL75" s="289">
        <f>IF($AB$73=Calculations!$E28,((Budget!$AG$73*Calculations!$I$16)/9*3)*Budget!AL73,($AG$73*Calculations!$I$16)*AL73)*(AL6&lt;=$C$3)</f>
        <v>0</v>
      </c>
      <c r="AM75" s="289">
        <f>IF($AB$73=Calculations!$E28,((Budget!$AG$73*Calculations!$I$16)/9*3)*Budget!AM73,($AG$73*Calculations!$I$16)*AM73)*(AM6&lt;=$C$3)</f>
        <v>0</v>
      </c>
      <c r="AN75" s="289">
        <f>IF($AB$73=Calculations!$E28,((Budget!$AG$73*Calculations!$I$16)/9*3)*Budget!AN73,($AG$73*Calculations!$I$16)*AN73)*(AN6&lt;=$C$3)</f>
        <v>0</v>
      </c>
      <c r="AO75" s="289">
        <f>IF($AB$73=Calculations!$E28,((Budget!$AG$73*Calculations!$I$16)/9*3)*Budget!AO73,($AG$73*Calculations!$I$16)*AO73)*(AO6&lt;=$C$3)</f>
        <v>0</v>
      </c>
      <c r="AP75" s="289">
        <f>IF($AB$73=Calculations!$E28,((Budget!$AG$73*Calculations!$I$16)/9*3)*Budget!AP73,($AG$73*Calculations!$I$16)*AP73)*(AP6&lt;=$C$3)</f>
        <v>0</v>
      </c>
      <c r="AQ75" s="289">
        <f>IF($AB$73=Calculations!$E28,((Budget!$AG$73*Calculations!$I$16)/9*3)*Budget!AQ73,($AG$73*Calculations!$I$16)*AQ73)*(AQ6&lt;=$C$3)</f>
        <v>0</v>
      </c>
      <c r="AR75" s="281">
        <f>SUM(AK75:AQ75)</f>
        <v>0</v>
      </c>
    </row>
    <row r="76" spans="1:44" hidden="1" outlineLevel="1" x14ac:dyDescent="0.3">
      <c r="A76" s="68"/>
      <c r="B76" s="409"/>
      <c r="C76" s="409"/>
      <c r="D76" s="99"/>
      <c r="E76" s="400"/>
      <c r="F76" s="403"/>
      <c r="G76" s="388"/>
      <c r="H76" s="391"/>
      <c r="I76" s="391"/>
      <c r="J76" s="406"/>
      <c r="K76" s="395"/>
      <c r="L76" s="361"/>
      <c r="M76" s="363"/>
      <c r="N76" s="277">
        <f>M73</f>
        <v>0</v>
      </c>
      <c r="O76" s="290">
        <f>O75*($L$73*Calculations!J15)*(O6&lt;=$C$3)</f>
        <v>0</v>
      </c>
      <c r="P76" s="290">
        <f>P75*($L$73*Calculations!K15)*(P6&lt;=$C$3)</f>
        <v>0</v>
      </c>
      <c r="Q76" s="290">
        <f>Q75*($L$73*Calculations!L15)*(Q6&lt;=$C$3)</f>
        <v>0</v>
      </c>
      <c r="R76" s="290">
        <f>R75*($L$73*Calculations!M15)*(R6&lt;=$C$3)</f>
        <v>0</v>
      </c>
      <c r="S76" s="290">
        <f>S75*($L$73*Calculations!N15)*(S6&lt;=$C$3)</f>
        <v>0</v>
      </c>
      <c r="T76" s="290">
        <f>T75*($L$73*Calculations!O15)*(T6&lt;=$C$3)</f>
        <v>0</v>
      </c>
      <c r="U76" s="283">
        <f>SUM(N76:T76)</f>
        <v>0</v>
      </c>
      <c r="X76" s="89"/>
      <c r="Y76" s="383"/>
      <c r="Z76" s="383"/>
      <c r="AA76" s="100"/>
      <c r="AB76" s="368"/>
      <c r="AC76" s="386"/>
      <c r="AD76" s="388"/>
      <c r="AE76" s="391"/>
      <c r="AF76" s="391"/>
      <c r="AG76" s="393"/>
      <c r="AH76" s="395"/>
      <c r="AI76" s="361"/>
      <c r="AJ76" s="363"/>
      <c r="AK76" s="277">
        <f>AJ73</f>
        <v>0</v>
      </c>
      <c r="AL76" s="290">
        <f>AL75*($AI$73*Calculations!$I$15)*(AL6&lt;=$C$3)</f>
        <v>0</v>
      </c>
      <c r="AM76" s="290">
        <f>AM75*($AI$73*Calculations!$I$15)*(AM6&lt;=$C$3)</f>
        <v>0</v>
      </c>
      <c r="AN76" s="290">
        <f>AN75*($AI$73*Calculations!$I$15)*(AN6&lt;=$C$3)</f>
        <v>0</v>
      </c>
      <c r="AO76" s="290">
        <f>AO75*($AI$73*Calculations!$I$15)*(AO6&lt;=$C$3)</f>
        <v>0</v>
      </c>
      <c r="AP76" s="290">
        <f>AP75*($AI$73*Calculations!$I$15)*(AP6&lt;=$C$3)</f>
        <v>0</v>
      </c>
      <c r="AQ76" s="290">
        <f>AQ75*($AI$73*Calculations!$I$15)*(AQ6&lt;=$C$3)</f>
        <v>0</v>
      </c>
      <c r="AR76" s="283">
        <f>SUM(AK76:AQ76)</f>
        <v>0</v>
      </c>
    </row>
    <row r="77" spans="1:44" ht="14.4" hidden="1" customHeight="1" outlineLevel="1" x14ac:dyDescent="0.3">
      <c r="A77" s="68"/>
      <c r="B77" s="396"/>
      <c r="C77" s="396"/>
      <c r="D77" s="101"/>
      <c r="E77" s="399" t="s">
        <v>155</v>
      </c>
      <c r="F77" s="401"/>
      <c r="G77" s="387">
        <f>(_xlfn.XLOOKUP(E77,Calculations!E26:E30,Calculations!G26:G30))*F77</f>
        <v>0</v>
      </c>
      <c r="H77" s="389"/>
      <c r="I77" s="389"/>
      <c r="J77" s="404"/>
      <c r="K77" s="394">
        <f>IF(E77=Calculations!E58,(Budget!J77/9)*3*Budget!F77,J77*F77)</f>
        <v>0</v>
      </c>
      <c r="L77" s="360">
        <f>_xlfn.XLOOKUP(E77,Calculations!E26:E30,Calculations!F26:F30)</f>
        <v>0.32419999999999999</v>
      </c>
      <c r="M77" s="362">
        <f>K77*L77</f>
        <v>0</v>
      </c>
      <c r="N77" s="273">
        <f>F77</f>
        <v>0</v>
      </c>
      <c r="O77" s="109">
        <f>N77*(O6&lt;=$C$3)</f>
        <v>0</v>
      </c>
      <c r="P77" s="109">
        <f>O77*(P6&lt;=$C$3)</f>
        <v>0</v>
      </c>
      <c r="Q77" s="109">
        <f t="shared" ref="Q77:R77" si="165">P77*(Q6&lt;=$C$3)</f>
        <v>0</v>
      </c>
      <c r="R77" s="109">
        <f t="shared" si="165"/>
        <v>0</v>
      </c>
      <c r="S77" s="109">
        <f t="shared" ref="S77" si="166">R77*(S6&lt;=$C$3)</f>
        <v>0</v>
      </c>
      <c r="T77" s="109">
        <f t="shared" ref="T77" si="167">S77*(T6&lt;=$C$3)</f>
        <v>0</v>
      </c>
      <c r="U77" s="103"/>
      <c r="X77" s="89"/>
      <c r="Y77" s="365">
        <f t="shared" ref="Y77" si="168">B77</f>
        <v>0</v>
      </c>
      <c r="Z77" s="365">
        <f t="shared" ref="Z77" si="169">C77</f>
        <v>0</v>
      </c>
      <c r="AA77" s="104"/>
      <c r="AB77" s="367" t="s">
        <v>155</v>
      </c>
      <c r="AC77" s="384"/>
      <c r="AD77" s="387">
        <f>(_xlfn.XLOOKUP(E77,Calculations!E26:E30,Calculations!G26:G30))*AC77</f>
        <v>0</v>
      </c>
      <c r="AE77" s="389"/>
      <c r="AF77" s="389"/>
      <c r="AG77" s="392">
        <f t="shared" ref="AG77" si="170">J77</f>
        <v>0</v>
      </c>
      <c r="AH77" s="394">
        <f>IF(AB77=Calculations!E28,(Budget!AG77/9)*3*Budget!AC77,AG77*AC77)</f>
        <v>0</v>
      </c>
      <c r="AI77" s="360">
        <f>_xlfn.XLOOKUP(AB77,Calculations!E26:E30,Calculations!F26:F30)</f>
        <v>0.32419999999999999</v>
      </c>
      <c r="AJ77" s="362">
        <f>AH77*AI77</f>
        <v>0</v>
      </c>
      <c r="AK77" s="278">
        <f>AC77</f>
        <v>0</v>
      </c>
      <c r="AL77" s="110">
        <f>AK77*(AL6&lt;=$C$3)</f>
        <v>0</v>
      </c>
      <c r="AM77" s="110">
        <f>AL77*(AM6&lt;=$C$3)</f>
        <v>0</v>
      </c>
      <c r="AN77" s="110">
        <f t="shared" ref="AN77" si="171">AM77*(AN6&lt;=$C$3)</f>
        <v>0</v>
      </c>
      <c r="AO77" s="110">
        <f t="shared" ref="AO77" si="172">AN77*(AO6&lt;=$C$3)</f>
        <v>0</v>
      </c>
      <c r="AP77" s="110">
        <f t="shared" ref="AP77" si="173">AO77*(AP6&lt;=$C$3)</f>
        <v>0</v>
      </c>
      <c r="AQ77" s="110">
        <f t="shared" ref="AQ77" si="174">AP77*(AQ6&lt;=$C$3)</f>
        <v>0</v>
      </c>
      <c r="AR77" s="103"/>
    </row>
    <row r="78" spans="1:44" hidden="1" outlineLevel="1" x14ac:dyDescent="0.3">
      <c r="A78" s="68"/>
      <c r="B78" s="397"/>
      <c r="C78" s="397"/>
      <c r="D78" s="68"/>
      <c r="E78" s="399"/>
      <c r="F78" s="402"/>
      <c r="G78" s="387"/>
      <c r="H78" s="390"/>
      <c r="I78" s="390"/>
      <c r="J78" s="405"/>
      <c r="K78" s="394"/>
      <c r="L78" s="360"/>
      <c r="M78" s="362"/>
      <c r="N78" s="270">
        <f>G77</f>
        <v>0</v>
      </c>
      <c r="O78" s="279">
        <f>(_xlfn.XLOOKUP($E$77,Calculations!$E$26:$E$30,Calculations!$G$26:$G$30))*O$77</f>
        <v>0</v>
      </c>
      <c r="P78" s="279">
        <f>(_xlfn.XLOOKUP($E$77,Calculations!$E$26:$E$30,Calculations!$G$26:$G$30))*P$77</f>
        <v>0</v>
      </c>
      <c r="Q78" s="279">
        <f>(_xlfn.XLOOKUP($E$77,Calculations!$E$26:$E$30,Calculations!$G$26:$G$30))*Q$77</f>
        <v>0</v>
      </c>
      <c r="R78" s="279">
        <f>(_xlfn.XLOOKUP($E$77,Calculations!$E$26:$E$30,Calculations!$G$26:$G$30))*R$77</f>
        <v>0</v>
      </c>
      <c r="S78" s="279">
        <f>(_xlfn.XLOOKUP($E$77,Calculations!$E$26:$E$30,Calculations!$G$26:$G$30))*S$77</f>
        <v>0</v>
      </c>
      <c r="T78" s="279">
        <f>(_xlfn.XLOOKUP($E$77,Calculations!$E$26:$E$30,Calculations!$G$26:$G$30))*T$77</f>
        <v>0</v>
      </c>
      <c r="U78" s="284"/>
      <c r="X78" s="89"/>
      <c r="Y78" s="365"/>
      <c r="Z78" s="365"/>
      <c r="AA78" s="89"/>
      <c r="AB78" s="367"/>
      <c r="AC78" s="385"/>
      <c r="AD78" s="387"/>
      <c r="AE78" s="390"/>
      <c r="AF78" s="390"/>
      <c r="AG78" s="392"/>
      <c r="AH78" s="394"/>
      <c r="AI78" s="360"/>
      <c r="AJ78" s="362"/>
      <c r="AK78" s="270">
        <f>AD77</f>
        <v>0</v>
      </c>
      <c r="AL78" s="279">
        <f>(_xlfn.XLOOKUP($E$77,Calculations!$E$26:$E$30,Calculations!$G$26:$G$30))*AL$77</f>
        <v>0</v>
      </c>
      <c r="AM78" s="279">
        <f>(_xlfn.XLOOKUP($E$77,Calculations!$E$26:$E$30,Calculations!$G$26:$G$30))*AM$77</f>
        <v>0</v>
      </c>
      <c r="AN78" s="279">
        <f>(_xlfn.XLOOKUP($E$77,Calculations!$E$26:$E$30,Calculations!$G$26:$G$30))*AN$77</f>
        <v>0</v>
      </c>
      <c r="AO78" s="279">
        <f>(_xlfn.XLOOKUP($E$77,Calculations!$E$26:$E$30,Calculations!$G$26:$G$30))*AO$77</f>
        <v>0</v>
      </c>
      <c r="AP78" s="279">
        <f>(_xlfn.XLOOKUP($E$77,Calculations!$E$26:$E$30,Calculations!$G$26:$G$30))*AP$77</f>
        <v>0</v>
      </c>
      <c r="AQ78" s="279">
        <f>(_xlfn.XLOOKUP($E$77,Calculations!$E$26:$E$30,Calculations!$G$26:$G$30))*AQ$77</f>
        <v>0</v>
      </c>
      <c r="AR78" s="284"/>
    </row>
    <row r="79" spans="1:44" hidden="1" outlineLevel="1" x14ac:dyDescent="0.3">
      <c r="A79" s="68"/>
      <c r="B79" s="397"/>
      <c r="C79" s="397"/>
      <c r="D79" s="68"/>
      <c r="E79" s="399"/>
      <c r="F79" s="402"/>
      <c r="G79" s="387"/>
      <c r="H79" s="390"/>
      <c r="I79" s="390"/>
      <c r="J79" s="405"/>
      <c r="K79" s="394"/>
      <c r="L79" s="360"/>
      <c r="M79" s="362"/>
      <c r="N79" s="274">
        <f>K77</f>
        <v>0</v>
      </c>
      <c r="O79" s="285">
        <f>IF($E$77=Calculations!$E28,((Budget!$J$77*Calculations!J16)/9*3)*Budget!O77,($J$77*Calculations!J16)*O77)*(O6&lt;=$C$3)</f>
        <v>0</v>
      </c>
      <c r="P79" s="285">
        <f>IF($E$77=Calculations!$E28,((Budget!$J$77*Calculations!K16)/9*3)*Budget!P77,($J$77*Calculations!K16)*P77)*(P6&lt;=$C$3)</f>
        <v>0</v>
      </c>
      <c r="Q79" s="285">
        <f>IF($E$77=Calculations!$E28,((Budget!$J$77*Calculations!L16)/9*3)*Budget!Q77,($J$77*Calculations!L16)*Q77)*(Q6&lt;=$C$3)</f>
        <v>0</v>
      </c>
      <c r="R79" s="285">
        <f>IF($E$77=Calculations!$E28,((Budget!$J$77*Calculations!M16)/9*3)*Budget!R77,($J$77*Calculations!M16)*R77)*(R6&lt;=$C$3)</f>
        <v>0</v>
      </c>
      <c r="S79" s="285">
        <f>IF($E$77=Calculations!$E28,((Budget!$J$77*Calculations!N16)/9*3)*Budget!S77,($J$77*Calculations!N16)*S77)*(S6&lt;=$C$3)</f>
        <v>0</v>
      </c>
      <c r="T79" s="285">
        <f>IF($E$77=Calculations!$E28,((Budget!$J$77*Calculations!O16)/9*3)*Budget!T77,($J$77*Calculations!O16)*T77)*(T6&lt;=$C$3)</f>
        <v>0</v>
      </c>
      <c r="U79" s="286">
        <f>SUM(N79:T79)</f>
        <v>0</v>
      </c>
      <c r="X79" s="89"/>
      <c r="Y79" s="365"/>
      <c r="Z79" s="365"/>
      <c r="AA79" s="89"/>
      <c r="AB79" s="367"/>
      <c r="AC79" s="385"/>
      <c r="AD79" s="387"/>
      <c r="AE79" s="390"/>
      <c r="AF79" s="390"/>
      <c r="AG79" s="392"/>
      <c r="AH79" s="394"/>
      <c r="AI79" s="360"/>
      <c r="AJ79" s="362"/>
      <c r="AK79" s="274">
        <f>AH77</f>
        <v>0</v>
      </c>
      <c r="AL79" s="285">
        <f>IF($AB$77=Calculations!$E28,((Budget!$AG$77*Calculations!$I$16)/9*3)*Budget!AL77,($AG$77*Calculations!$I$16)*AL77)*(AL6&lt;=$C$3)</f>
        <v>0</v>
      </c>
      <c r="AM79" s="285">
        <f>IF($AB$77=Calculations!$E28,((Budget!$AG$77*Calculations!$I$16)/9*3)*Budget!AM77,($AG$77*Calculations!$I$16)*AM77)*(AM6&lt;=$C$3)</f>
        <v>0</v>
      </c>
      <c r="AN79" s="285">
        <f>IF($AB$77=Calculations!$E28,((Budget!$AG$77*Calculations!$I$16)/9*3)*Budget!AN77,($AG$77*Calculations!$I$16)*AN77)*(AN6&lt;=$C$3)</f>
        <v>0</v>
      </c>
      <c r="AO79" s="285">
        <f>IF($AB$77=Calculations!$E28,((Budget!$AG$77*Calculations!$I$16)/9*3)*Budget!AO77,($AG$77*Calculations!$I$16)*AO77)*(AO6&lt;=$C$3)</f>
        <v>0</v>
      </c>
      <c r="AP79" s="285">
        <f>IF($AB$77=Calculations!$E28,((Budget!$AG$77*Calculations!$I$16)/9*3)*Budget!AP77,($AG$77*Calculations!$I$16)*AP77)*(AP6&lt;=$C$3)</f>
        <v>0</v>
      </c>
      <c r="AQ79" s="285">
        <f>IF($AB$77=Calculations!$E28,((Budget!$AG$77*Calculations!$I$16)/9*3)*Budget!AQ77,($AG$77*Calculations!$I$16)*AQ77)*(AQ6&lt;=$C$3)</f>
        <v>0</v>
      </c>
      <c r="AR79" s="286">
        <f>SUM(AK79:AQ79)</f>
        <v>0</v>
      </c>
    </row>
    <row r="80" spans="1:44" hidden="1" outlineLevel="1" x14ac:dyDescent="0.3">
      <c r="A80" s="68"/>
      <c r="B80" s="398"/>
      <c r="C80" s="398"/>
      <c r="D80" s="99"/>
      <c r="E80" s="400"/>
      <c r="F80" s="403"/>
      <c r="G80" s="388"/>
      <c r="H80" s="391"/>
      <c r="I80" s="391"/>
      <c r="J80" s="406"/>
      <c r="K80" s="395"/>
      <c r="L80" s="361"/>
      <c r="M80" s="363"/>
      <c r="N80" s="275">
        <f>M77</f>
        <v>0</v>
      </c>
      <c r="O80" s="287">
        <f>O79*($L$77*Calculations!J15)*(O6&lt;=$C$3)</f>
        <v>0</v>
      </c>
      <c r="P80" s="287">
        <f>P79*($L$77*Calculations!K15)*(P6&lt;=$C$3)</f>
        <v>0</v>
      </c>
      <c r="Q80" s="287">
        <f>Q79*($L$77*Calculations!L15)*(Q6&lt;=$C$3)</f>
        <v>0</v>
      </c>
      <c r="R80" s="287">
        <f>R79*($L$77*Calculations!M15)*(R6&lt;=$C$3)</f>
        <v>0</v>
      </c>
      <c r="S80" s="287">
        <f>S79*($L$77*Calculations!N15)*(S6&lt;=$C$3)</f>
        <v>0</v>
      </c>
      <c r="T80" s="287">
        <f>T79*($L$77*Calculations!O15)*(T6&lt;=$C$3)</f>
        <v>0</v>
      </c>
      <c r="U80" s="288">
        <f>SUM(N80:T80)</f>
        <v>0</v>
      </c>
      <c r="X80" s="89"/>
      <c r="Y80" s="366"/>
      <c r="Z80" s="366"/>
      <c r="AA80" s="100"/>
      <c r="AB80" s="368"/>
      <c r="AC80" s="386"/>
      <c r="AD80" s="388"/>
      <c r="AE80" s="391"/>
      <c r="AF80" s="391"/>
      <c r="AG80" s="393"/>
      <c r="AH80" s="395"/>
      <c r="AI80" s="361"/>
      <c r="AJ80" s="363"/>
      <c r="AK80" s="275">
        <f>AJ77</f>
        <v>0</v>
      </c>
      <c r="AL80" s="287">
        <f>AL79*($AI$77*Calculations!$I$15)*(AL6&lt;=$C$3)</f>
        <v>0</v>
      </c>
      <c r="AM80" s="287">
        <f>AM79*($AI$77*Calculations!$I$15)*(AM6&lt;=$C$3)</f>
        <v>0</v>
      </c>
      <c r="AN80" s="287">
        <f>AN79*($AI$77*Calculations!$I$15)*(AN6&lt;=$C$3)</f>
        <v>0</v>
      </c>
      <c r="AO80" s="287">
        <f>AO79*($AI$77*Calculations!$I$15)*(AO6&lt;=$C$3)</f>
        <v>0</v>
      </c>
      <c r="AP80" s="287">
        <f>AP79*($AI$77*Calculations!$I$15)*(AP6&lt;=$C$3)</f>
        <v>0</v>
      </c>
      <c r="AQ80" s="287">
        <f>AQ79*($AI$77*Calculations!$I$15)*(AQ6&lt;=$C$3)</f>
        <v>0</v>
      </c>
      <c r="AR80" s="288">
        <f>SUM(AK80:AQ80)</f>
        <v>0</v>
      </c>
    </row>
    <row r="81" spans="1:44" ht="14.4" hidden="1" customHeight="1" outlineLevel="1" x14ac:dyDescent="0.3">
      <c r="A81" s="68"/>
      <c r="B81" s="407"/>
      <c r="C81" s="407"/>
      <c r="D81" s="101"/>
      <c r="E81" s="399" t="s">
        <v>155</v>
      </c>
      <c r="F81" s="401"/>
      <c r="G81" s="387">
        <f>(_xlfn.XLOOKUP(E81,Calculations!E26:E30,Calculations!G26:G30))*F81</f>
        <v>0</v>
      </c>
      <c r="H81" s="389"/>
      <c r="I81" s="389"/>
      <c r="J81" s="404"/>
      <c r="K81" s="394">
        <f>IF(E81=Calculations!E61,(Budget!J81/9)*3*Budget!F81,J81*F81)</f>
        <v>0</v>
      </c>
      <c r="L81" s="360">
        <f>_xlfn.XLOOKUP(E81,Calculations!E26:E30,Calculations!F26:F30)</f>
        <v>0.32419999999999999</v>
      </c>
      <c r="M81" s="362">
        <f>K81*L81</f>
        <v>0</v>
      </c>
      <c r="N81" s="273">
        <f>F81</f>
        <v>0</v>
      </c>
      <c r="O81" s="109">
        <f>N81*(O6&lt;=$C$3)</f>
        <v>0</v>
      </c>
      <c r="P81" s="109">
        <f>O81*(P6&lt;=$C$3)</f>
        <v>0</v>
      </c>
      <c r="Q81" s="109">
        <f t="shared" ref="Q81:R81" si="175">P81*(Q6&lt;=$C$3)</f>
        <v>0</v>
      </c>
      <c r="R81" s="109">
        <f t="shared" si="175"/>
        <v>0</v>
      </c>
      <c r="S81" s="109">
        <f t="shared" ref="S81" si="176">R81*(S6&lt;=$C$3)</f>
        <v>0</v>
      </c>
      <c r="T81" s="109">
        <f t="shared" ref="T81" si="177">S81*(T6&lt;=$C$3)</f>
        <v>0</v>
      </c>
      <c r="U81" s="103"/>
      <c r="X81" s="89"/>
      <c r="Y81" s="382">
        <f t="shared" ref="Y81" si="178">B81</f>
        <v>0</v>
      </c>
      <c r="Z81" s="382">
        <f t="shared" ref="Z81" si="179">C81</f>
        <v>0</v>
      </c>
      <c r="AA81" s="104"/>
      <c r="AB81" s="367" t="s">
        <v>155</v>
      </c>
      <c r="AC81" s="384"/>
      <c r="AD81" s="387">
        <f>(_xlfn.XLOOKUP(E81,Calculations!E26:E30,Calculations!G26:G30))*AC81</f>
        <v>0</v>
      </c>
      <c r="AE81" s="389"/>
      <c r="AF81" s="389"/>
      <c r="AG81" s="392">
        <f t="shared" ref="AG81" si="180">J81</f>
        <v>0</v>
      </c>
      <c r="AH81" s="394">
        <f>IF(AB81=Calculations!E28,(Budget!AG81/9)*3*Budget!AC81,AG81*AC81)</f>
        <v>0</v>
      </c>
      <c r="AI81" s="360">
        <f>_xlfn.XLOOKUP(AB81,Calculations!E26:E30,Calculations!F26:F30)</f>
        <v>0.32419999999999999</v>
      </c>
      <c r="AJ81" s="362">
        <f>AH81*AI81</f>
        <v>0</v>
      </c>
      <c r="AK81" s="278">
        <f>AC81</f>
        <v>0</v>
      </c>
      <c r="AL81" s="110">
        <f>AK81*(AL6&lt;=$C$3)</f>
        <v>0</v>
      </c>
      <c r="AM81" s="110">
        <f>AL81*(AM6&lt;=$C$3)</f>
        <v>0</v>
      </c>
      <c r="AN81" s="110">
        <f t="shared" ref="AN81" si="181">AM81*(AN6&lt;=$C$3)</f>
        <v>0</v>
      </c>
      <c r="AO81" s="110">
        <f t="shared" ref="AO81" si="182">AN81*(AO6&lt;=$C$3)</f>
        <v>0</v>
      </c>
      <c r="AP81" s="110">
        <f t="shared" ref="AP81" si="183">AO81*(AP6&lt;=$C$3)</f>
        <v>0</v>
      </c>
      <c r="AQ81" s="110">
        <f t="shared" ref="AQ81" si="184">AP81*(AQ6&lt;=$C$3)</f>
        <v>0</v>
      </c>
      <c r="AR81" s="103"/>
    </row>
    <row r="82" spans="1:44" hidden="1" outlineLevel="1" x14ac:dyDescent="0.3">
      <c r="A82" s="68"/>
      <c r="B82" s="408"/>
      <c r="C82" s="408"/>
      <c r="D82" s="68"/>
      <c r="E82" s="399"/>
      <c r="F82" s="402"/>
      <c r="G82" s="387"/>
      <c r="H82" s="390"/>
      <c r="I82" s="390"/>
      <c r="J82" s="405"/>
      <c r="K82" s="394"/>
      <c r="L82" s="360"/>
      <c r="M82" s="362"/>
      <c r="N82" s="270">
        <f>G81</f>
        <v>0</v>
      </c>
      <c r="O82" s="279">
        <f>(_xlfn.XLOOKUP($E$81,Calculations!$E$26:$E$30,Calculations!$G$26:$G$30))*O$81</f>
        <v>0</v>
      </c>
      <c r="P82" s="279">
        <f>(_xlfn.XLOOKUP($E$81,Calculations!$E$26:$E$30,Calculations!$G$26:$G$30))*P$81</f>
        <v>0</v>
      </c>
      <c r="Q82" s="279">
        <f>(_xlfn.XLOOKUP($E$81,Calculations!$E$26:$E$30,Calculations!$G$26:$G$30))*Q$81</f>
        <v>0</v>
      </c>
      <c r="R82" s="279">
        <f>(_xlfn.XLOOKUP($E$81,Calculations!$E$26:$E$30,Calculations!$G$26:$G$30))*R$81</f>
        <v>0</v>
      </c>
      <c r="S82" s="279">
        <f>(_xlfn.XLOOKUP($E$81,Calculations!$E$26:$E$30,Calculations!$G$26:$G$30))*S$81</f>
        <v>0</v>
      </c>
      <c r="T82" s="279">
        <f>(_xlfn.XLOOKUP($E$81,Calculations!$E$26:$E$30,Calculations!$G$26:$G$30))*T$81</f>
        <v>0</v>
      </c>
      <c r="U82" s="284"/>
      <c r="X82" s="89"/>
      <c r="Y82" s="382"/>
      <c r="Z82" s="382"/>
      <c r="AA82" s="89"/>
      <c r="AB82" s="367"/>
      <c r="AC82" s="385"/>
      <c r="AD82" s="387"/>
      <c r="AE82" s="390"/>
      <c r="AF82" s="390"/>
      <c r="AG82" s="392"/>
      <c r="AH82" s="394"/>
      <c r="AI82" s="360"/>
      <c r="AJ82" s="362"/>
      <c r="AK82" s="270">
        <f>AD81</f>
        <v>0</v>
      </c>
      <c r="AL82" s="279">
        <f>(_xlfn.XLOOKUP($E$81,Calculations!$E$26:$E$30,Calculations!$G$26:$G$30))*AL$81</f>
        <v>0</v>
      </c>
      <c r="AM82" s="279">
        <f>(_xlfn.XLOOKUP($E$81,Calculations!$E$26:$E$30,Calculations!$G$26:$G$30))*AM$81</f>
        <v>0</v>
      </c>
      <c r="AN82" s="279">
        <f>(_xlfn.XLOOKUP($E$81,Calculations!$E$26:$E$30,Calculations!$G$26:$G$30))*AN$81</f>
        <v>0</v>
      </c>
      <c r="AO82" s="279">
        <f>(_xlfn.XLOOKUP($E$81,Calculations!$E$26:$E$30,Calculations!$G$26:$G$30))*AO$81</f>
        <v>0</v>
      </c>
      <c r="AP82" s="279">
        <f>(_xlfn.XLOOKUP($E$81,Calculations!$E$26:$E$30,Calculations!$G$26:$G$30))*AP$81</f>
        <v>0</v>
      </c>
      <c r="AQ82" s="279">
        <f>(_xlfn.XLOOKUP($E$81,Calculations!$E$26:$E$30,Calculations!$G$26:$G$30))*AQ$81</f>
        <v>0</v>
      </c>
      <c r="AR82" s="284"/>
    </row>
    <row r="83" spans="1:44" hidden="1" outlineLevel="1" x14ac:dyDescent="0.3">
      <c r="A83" s="68"/>
      <c r="B83" s="408"/>
      <c r="C83" s="408"/>
      <c r="D83" s="68"/>
      <c r="E83" s="399"/>
      <c r="F83" s="402"/>
      <c r="G83" s="387"/>
      <c r="H83" s="390"/>
      <c r="I83" s="390"/>
      <c r="J83" s="405"/>
      <c r="K83" s="394"/>
      <c r="L83" s="360"/>
      <c r="M83" s="362"/>
      <c r="N83" s="276">
        <f>K81</f>
        <v>0</v>
      </c>
      <c r="O83" s="289">
        <f>IF($E$81=Calculations!$E28,((Budget!$J$81*Calculations!J16)/9*3)*Budget!O81,($J$81*Calculations!J16)*O81)*(O6&lt;=$C$3)</f>
        <v>0</v>
      </c>
      <c r="P83" s="289">
        <f>IF($E$81=Calculations!$E28,((Budget!$J$81*Calculations!K16)/9*3)*Budget!P81,($J$81*Calculations!K16)*P81)*(P6&lt;=$C$3)</f>
        <v>0</v>
      </c>
      <c r="Q83" s="289">
        <f>IF($E$81=Calculations!$E28,((Budget!$J$81*Calculations!L16)/9*3)*Budget!Q81,($J$81*Calculations!L16)*Q81)*(Q6&lt;=$C$3)</f>
        <v>0</v>
      </c>
      <c r="R83" s="289">
        <f>IF($E$81=Calculations!$E28,((Budget!$J$81*Calculations!M16)/9*3)*Budget!R81,($J$81*Calculations!M16)*R81)*(R6&lt;=$C$3)</f>
        <v>0</v>
      </c>
      <c r="S83" s="289">
        <f>IF($E$81=Calculations!$E28,((Budget!$J$81*Calculations!N16)/9*3)*Budget!S81,($J$81*Calculations!N16)*S81)*(S6&lt;=$C$3)</f>
        <v>0</v>
      </c>
      <c r="T83" s="289">
        <f>IF($E$81=Calculations!$E28,((Budget!$J$81*Calculations!O16)/9*3)*Budget!T81,($J$81*Calculations!O16)*T81)*(T6&lt;=$C$3)</f>
        <v>0</v>
      </c>
      <c r="U83" s="281">
        <f>SUM(N83:T83)</f>
        <v>0</v>
      </c>
      <c r="X83" s="89"/>
      <c r="Y83" s="382"/>
      <c r="Z83" s="382"/>
      <c r="AA83" s="89"/>
      <c r="AB83" s="367"/>
      <c r="AC83" s="385"/>
      <c r="AD83" s="387"/>
      <c r="AE83" s="390"/>
      <c r="AF83" s="390"/>
      <c r="AG83" s="392"/>
      <c r="AH83" s="394"/>
      <c r="AI83" s="360"/>
      <c r="AJ83" s="362"/>
      <c r="AK83" s="276">
        <f>AH81</f>
        <v>0</v>
      </c>
      <c r="AL83" s="289">
        <f>IF($AB$81=Calculations!$E28,((Budget!$AG$81*Calculations!$I$16)/9*3)*Budget!AL81,($AG$81*Calculations!$I$16)*AL81)*(AL6&lt;=$C$3)</f>
        <v>0</v>
      </c>
      <c r="AM83" s="289">
        <f>IF($AB$81=Calculations!$E28,((Budget!$AG$81*Calculations!$I$16)/9*3)*Budget!AM81,($AG$81*Calculations!$I$16)*AM81)*(AM6&lt;=$C$3)</f>
        <v>0</v>
      </c>
      <c r="AN83" s="289">
        <f>IF($AB$81=Calculations!$E28,((Budget!$AG$81*Calculations!$I$16)/9*3)*Budget!AN81,($AG$81*Calculations!$I$16)*AN81)*(AN6&lt;=$C$3)</f>
        <v>0</v>
      </c>
      <c r="AO83" s="289">
        <f>IF($AB$81=Calculations!$E28,((Budget!$AG$81*Calculations!$I$16)/9*3)*Budget!AO81,($AG$81*Calculations!$I$16)*AO81)*(AO6&lt;=$C$3)</f>
        <v>0</v>
      </c>
      <c r="AP83" s="289">
        <f>IF($AB$81=Calculations!$E28,((Budget!$AG$81*Calculations!$I$16)/9*3)*Budget!AP81,($AG$81*Calculations!$I$16)*AP81)*(AP6&lt;=$C$3)</f>
        <v>0</v>
      </c>
      <c r="AQ83" s="289">
        <f>IF($AB$81=Calculations!$E28,((Budget!$AG$81*Calculations!$I$16)/9*3)*Budget!AQ81,($AG$81*Calculations!$I$16)*AQ81)*(AQ6&lt;=$C$3)</f>
        <v>0</v>
      </c>
      <c r="AR83" s="281">
        <f>SUM(AK83:AQ83)</f>
        <v>0</v>
      </c>
    </row>
    <row r="84" spans="1:44" hidden="1" outlineLevel="1" x14ac:dyDescent="0.3">
      <c r="A84" s="68"/>
      <c r="B84" s="409"/>
      <c r="C84" s="409"/>
      <c r="D84" s="99"/>
      <c r="E84" s="400"/>
      <c r="F84" s="403"/>
      <c r="G84" s="388"/>
      <c r="H84" s="391"/>
      <c r="I84" s="391"/>
      <c r="J84" s="406"/>
      <c r="K84" s="395"/>
      <c r="L84" s="361"/>
      <c r="M84" s="363"/>
      <c r="N84" s="277">
        <f>M81</f>
        <v>0</v>
      </c>
      <c r="O84" s="290">
        <f>O83*($L$81*Calculations!J15)*(O6&lt;=$C$3)</f>
        <v>0</v>
      </c>
      <c r="P84" s="290">
        <f>P83*($L$81*Calculations!K15)*(P6&lt;=$C$3)</f>
        <v>0</v>
      </c>
      <c r="Q84" s="290">
        <f>Q83*($L$81*Calculations!L15)*(Q6&lt;=$C$3)</f>
        <v>0</v>
      </c>
      <c r="R84" s="290">
        <f>R83*($L$81*Calculations!M15)*(R6&lt;=$C$3)</f>
        <v>0</v>
      </c>
      <c r="S84" s="290">
        <f>S83*($L$81*Calculations!N15)*(S6&lt;=$C$3)</f>
        <v>0</v>
      </c>
      <c r="T84" s="290">
        <f>T83*($L$81*Calculations!O15)*(T6&lt;=$C$3)</f>
        <v>0</v>
      </c>
      <c r="U84" s="283">
        <f>SUM(N84:T84)</f>
        <v>0</v>
      </c>
      <c r="X84" s="89"/>
      <c r="Y84" s="383"/>
      <c r="Z84" s="383"/>
      <c r="AA84" s="100"/>
      <c r="AB84" s="368"/>
      <c r="AC84" s="386"/>
      <c r="AD84" s="388"/>
      <c r="AE84" s="391"/>
      <c r="AF84" s="391"/>
      <c r="AG84" s="393"/>
      <c r="AH84" s="395"/>
      <c r="AI84" s="361"/>
      <c r="AJ84" s="363"/>
      <c r="AK84" s="277">
        <f>AJ81</f>
        <v>0</v>
      </c>
      <c r="AL84" s="290">
        <f>AL83*($AI$81*Calculations!$I$15)*(AL6&lt;=$C$3)</f>
        <v>0</v>
      </c>
      <c r="AM84" s="290">
        <f>AM83*($AI$81*Calculations!$I$15)*(AM6&lt;=$C$3)</f>
        <v>0</v>
      </c>
      <c r="AN84" s="290">
        <f>AN83*($AI$81*Calculations!$I$15)*(AN6&lt;=$C$3)</f>
        <v>0</v>
      </c>
      <c r="AO84" s="290">
        <f>AO83*($AI$81*Calculations!$I$15)*(AO6&lt;=$C$3)</f>
        <v>0</v>
      </c>
      <c r="AP84" s="290">
        <f>AP83*($AI$81*Calculations!$I$15)*(AP6&lt;=$C$3)</f>
        <v>0</v>
      </c>
      <c r="AQ84" s="290">
        <f>AQ83*($AI$81*Calculations!$I$15)*(AQ6&lt;=$C$3)</f>
        <v>0</v>
      </c>
      <c r="AR84" s="283">
        <f>SUM(AK84:AQ84)</f>
        <v>0</v>
      </c>
    </row>
    <row r="85" spans="1:44" ht="14.4" hidden="1" customHeight="1" outlineLevel="1" x14ac:dyDescent="0.3">
      <c r="A85" s="68"/>
      <c r="B85" s="396"/>
      <c r="C85" s="396"/>
      <c r="D85" s="101"/>
      <c r="E85" s="399" t="s">
        <v>155</v>
      </c>
      <c r="F85" s="401"/>
      <c r="G85" s="387">
        <f>(_xlfn.XLOOKUP(E85,Calculations!E26:E30,Calculations!G26:G30))*F85</f>
        <v>0</v>
      </c>
      <c r="H85" s="389"/>
      <c r="I85" s="389"/>
      <c r="J85" s="404"/>
      <c r="K85" s="394">
        <f>IF(E85=Calculations!E64,(Budget!J85/9)*3*Budget!F85,J85*F85)</f>
        <v>0</v>
      </c>
      <c r="L85" s="360">
        <f>_xlfn.XLOOKUP(E85,Calculations!E26:E30,Calculations!F26:F30)</f>
        <v>0.32419999999999999</v>
      </c>
      <c r="M85" s="362">
        <f>K85*L85</f>
        <v>0</v>
      </c>
      <c r="N85" s="273">
        <f>F85</f>
        <v>0</v>
      </c>
      <c r="O85" s="109">
        <f>N85*(O6&lt;=$C$3)</f>
        <v>0</v>
      </c>
      <c r="P85" s="109">
        <f>O85*(P6&lt;=$C$3)</f>
        <v>0</v>
      </c>
      <c r="Q85" s="109">
        <f t="shared" ref="Q85:R85" si="185">P85*(Q6&lt;=$C$3)</f>
        <v>0</v>
      </c>
      <c r="R85" s="109">
        <f t="shared" si="185"/>
        <v>0</v>
      </c>
      <c r="S85" s="109">
        <f t="shared" ref="S85" si="186">R85*(S6&lt;=$C$3)</f>
        <v>0</v>
      </c>
      <c r="T85" s="109">
        <f t="shared" ref="T85" si="187">S85*(T6&lt;=$C$3)</f>
        <v>0</v>
      </c>
      <c r="U85" s="103"/>
      <c r="X85" s="89"/>
      <c r="Y85" s="365">
        <f t="shared" ref="Y85" si="188">B85</f>
        <v>0</v>
      </c>
      <c r="Z85" s="365">
        <f t="shared" ref="Z85" si="189">C85</f>
        <v>0</v>
      </c>
      <c r="AA85" s="104"/>
      <c r="AB85" s="367" t="s">
        <v>155</v>
      </c>
      <c r="AC85" s="384"/>
      <c r="AD85" s="387">
        <f>(_xlfn.XLOOKUP(E85,Calculations!E26:E30,Calculations!G26:G30))*AC85</f>
        <v>0</v>
      </c>
      <c r="AE85" s="389"/>
      <c r="AF85" s="389"/>
      <c r="AG85" s="392">
        <f t="shared" ref="AG85" si="190">J85</f>
        <v>0</v>
      </c>
      <c r="AH85" s="394">
        <f>IF(AB85=Calculations!E28,(Budget!AG85/9)*3*Budget!AC85,AG85*AC85)</f>
        <v>0</v>
      </c>
      <c r="AI85" s="360">
        <f>_xlfn.XLOOKUP(AB85,Calculations!E26:E30,Calculations!F26:F30)</f>
        <v>0.32419999999999999</v>
      </c>
      <c r="AJ85" s="362">
        <f>AH85*AI85</f>
        <v>0</v>
      </c>
      <c r="AK85" s="278">
        <f>AC85</f>
        <v>0</v>
      </c>
      <c r="AL85" s="110">
        <f>AK85*(AL6&lt;=$C$3)</f>
        <v>0</v>
      </c>
      <c r="AM85" s="110">
        <f>AL85*(AM6&lt;=$C$3)</f>
        <v>0</v>
      </c>
      <c r="AN85" s="110">
        <f t="shared" ref="AN85" si="191">AM85*(AN6&lt;=$C$3)</f>
        <v>0</v>
      </c>
      <c r="AO85" s="110">
        <f t="shared" ref="AO85" si="192">AN85*(AO6&lt;=$C$3)</f>
        <v>0</v>
      </c>
      <c r="AP85" s="110">
        <f t="shared" ref="AP85" si="193">AO85*(AP6&lt;=$C$3)</f>
        <v>0</v>
      </c>
      <c r="AQ85" s="110">
        <f t="shared" ref="AQ85" si="194">AP85*(AQ6&lt;=$C$3)</f>
        <v>0</v>
      </c>
      <c r="AR85" s="103"/>
    </row>
    <row r="86" spans="1:44" hidden="1" outlineLevel="1" x14ac:dyDescent="0.3">
      <c r="A86" s="68"/>
      <c r="B86" s="397"/>
      <c r="C86" s="397"/>
      <c r="D86" s="68"/>
      <c r="E86" s="399"/>
      <c r="F86" s="402"/>
      <c r="G86" s="387"/>
      <c r="H86" s="390"/>
      <c r="I86" s="390"/>
      <c r="J86" s="405"/>
      <c r="K86" s="394"/>
      <c r="L86" s="360"/>
      <c r="M86" s="362"/>
      <c r="N86" s="270">
        <f>G85</f>
        <v>0</v>
      </c>
      <c r="O86" s="279">
        <f>(_xlfn.XLOOKUP($E$85,Calculations!$E$26:$E$30,Calculations!$G$26:$G$30))*O$85</f>
        <v>0</v>
      </c>
      <c r="P86" s="279">
        <f>(_xlfn.XLOOKUP($E$85,Calculations!$E$26:$E$30,Calculations!$G$26:$G$30))*P$85</f>
        <v>0</v>
      </c>
      <c r="Q86" s="279">
        <f>(_xlfn.XLOOKUP($E$85,Calculations!$E$26:$E$30,Calculations!$G$26:$G$30))*Q$85</f>
        <v>0</v>
      </c>
      <c r="R86" s="279">
        <f>(_xlfn.XLOOKUP($E$85,Calculations!$E$26:$E$30,Calculations!$G$26:$G$30))*R$85</f>
        <v>0</v>
      </c>
      <c r="S86" s="279">
        <f>(_xlfn.XLOOKUP($E$85,Calculations!$E$26:$E$30,Calculations!$G$26:$G$30))*S$85</f>
        <v>0</v>
      </c>
      <c r="T86" s="279">
        <f>(_xlfn.XLOOKUP($E$85,Calculations!$E$26:$E$30,Calculations!$G$26:$G$30))*T$85</f>
        <v>0</v>
      </c>
      <c r="U86" s="284"/>
      <c r="X86" s="89"/>
      <c r="Y86" s="365"/>
      <c r="Z86" s="365"/>
      <c r="AA86" s="89"/>
      <c r="AB86" s="367"/>
      <c r="AC86" s="385"/>
      <c r="AD86" s="387"/>
      <c r="AE86" s="390"/>
      <c r="AF86" s="390"/>
      <c r="AG86" s="392"/>
      <c r="AH86" s="394"/>
      <c r="AI86" s="360"/>
      <c r="AJ86" s="362"/>
      <c r="AK86" s="270">
        <f>AD85</f>
        <v>0</v>
      </c>
      <c r="AL86" s="279">
        <f>(_xlfn.XLOOKUP($E$85,Calculations!$E$26:$E$30,Calculations!$G$26:$G$30))*AL$85</f>
        <v>0</v>
      </c>
      <c r="AM86" s="279">
        <f>(_xlfn.XLOOKUP($E$85,Calculations!$E$26:$E$30,Calculations!$G$26:$G$30))*AM$85</f>
        <v>0</v>
      </c>
      <c r="AN86" s="279">
        <f>(_xlfn.XLOOKUP($E$85,Calculations!$E$26:$E$30,Calculations!$G$26:$G$30))*AN$85</f>
        <v>0</v>
      </c>
      <c r="AO86" s="279">
        <f>(_xlfn.XLOOKUP($E$85,Calculations!$E$26:$E$30,Calculations!$G$26:$G$30))*AO$85</f>
        <v>0</v>
      </c>
      <c r="AP86" s="279">
        <f>(_xlfn.XLOOKUP($E$85,Calculations!$E$26:$E$30,Calculations!$G$26:$G$30))*AP$85</f>
        <v>0</v>
      </c>
      <c r="AQ86" s="279">
        <f>(_xlfn.XLOOKUP($E$85,Calculations!$E$26:$E$30,Calculations!$G$26:$G$30))*AQ$85</f>
        <v>0</v>
      </c>
      <c r="AR86" s="284"/>
    </row>
    <row r="87" spans="1:44" hidden="1" outlineLevel="1" x14ac:dyDescent="0.3">
      <c r="A87" s="68"/>
      <c r="B87" s="397"/>
      <c r="C87" s="397"/>
      <c r="D87" s="68"/>
      <c r="E87" s="399"/>
      <c r="F87" s="402"/>
      <c r="G87" s="387"/>
      <c r="H87" s="390"/>
      <c r="I87" s="390"/>
      <c r="J87" s="405"/>
      <c r="K87" s="394"/>
      <c r="L87" s="360"/>
      <c r="M87" s="362"/>
      <c r="N87" s="274">
        <f>K85</f>
        <v>0</v>
      </c>
      <c r="O87" s="285">
        <f>IF($E$85=Calculations!$E28,((Budget!$J$85*Calculations!J16)/9*3)*Budget!O85,($J$85*Calculations!J16)*O85)*(O6&lt;=$C$3)</f>
        <v>0</v>
      </c>
      <c r="P87" s="285">
        <f>IF($E$85=Calculations!$E28,((Budget!$J$85*Calculations!K16)/9*3)*Budget!P85,($J$85*Calculations!K16)*P85)*(P6&lt;=$C$3)</f>
        <v>0</v>
      </c>
      <c r="Q87" s="285">
        <f>IF($E$85=Calculations!$E28,((Budget!$J$85*Calculations!L16)/9*3)*Budget!Q85,($J$85*Calculations!L16)*Q85)*(Q6&lt;=$C$3)</f>
        <v>0</v>
      </c>
      <c r="R87" s="285">
        <f>IF($E$85=Calculations!$E28,((Budget!$J$85*Calculations!M16)/9*3)*Budget!R85,($J$85*Calculations!M16)*R85)*(R6&lt;=$C$3)</f>
        <v>0</v>
      </c>
      <c r="S87" s="285">
        <f>IF($E$85=Calculations!$E28,((Budget!$J$85*Calculations!N16)/9*3)*Budget!S85,($J$85*Calculations!N16)*S85)*(S6&lt;=$C$3)</f>
        <v>0</v>
      </c>
      <c r="T87" s="285">
        <f>IF($E$85=Calculations!$E28,((Budget!$J$85*Calculations!O16)/9*3)*Budget!T85,($J$85*Calculations!O16)*T85)*(T6&lt;=$C$3)</f>
        <v>0</v>
      </c>
      <c r="U87" s="286">
        <f>SUM(N87:T87)</f>
        <v>0</v>
      </c>
      <c r="X87" s="89"/>
      <c r="Y87" s="365"/>
      <c r="Z87" s="365"/>
      <c r="AA87" s="89"/>
      <c r="AB87" s="367"/>
      <c r="AC87" s="385"/>
      <c r="AD87" s="387"/>
      <c r="AE87" s="390"/>
      <c r="AF87" s="390"/>
      <c r="AG87" s="392"/>
      <c r="AH87" s="394"/>
      <c r="AI87" s="360"/>
      <c r="AJ87" s="362"/>
      <c r="AK87" s="274">
        <f>AH85</f>
        <v>0</v>
      </c>
      <c r="AL87" s="285">
        <f>IF($AB$85=Calculations!$E28,((Budget!$AG$85*Calculations!$I$16)/9*3)*Budget!AL85,($AG$85*Calculations!$I$16)*AL85)*(AL6&lt;=$C$3)</f>
        <v>0</v>
      </c>
      <c r="AM87" s="285">
        <f>IF($AB$85=Calculations!$E28,((Budget!$AG$85*Calculations!$I$16)/9*3)*Budget!AM85,($AG$85*Calculations!$I$16)*AM85)*(AM6&lt;=$C$3)</f>
        <v>0</v>
      </c>
      <c r="AN87" s="285">
        <f>IF($AB$85=Calculations!$E28,((Budget!$AG$85*Calculations!$I$16)/9*3)*Budget!AN85,($AG$85*Calculations!$I$16)*AN85)*(AN6&lt;=$C$3)</f>
        <v>0</v>
      </c>
      <c r="AO87" s="285">
        <f>IF($AB$85=Calculations!$E28,((Budget!$AG$85*Calculations!$I$16)/9*3)*Budget!AO85,($AG$85*Calculations!$I$16)*AO85)*(AO6&lt;=$C$3)</f>
        <v>0</v>
      </c>
      <c r="AP87" s="285">
        <f>IF($AB$85=Calculations!$E28,((Budget!$AG$85*Calculations!$I$16)/9*3)*Budget!AP85,($AG$85*Calculations!$I$16)*AP85)*(AP6&lt;=$C$3)</f>
        <v>0</v>
      </c>
      <c r="AQ87" s="285">
        <f>IF($AB$85=Calculations!$E28,((Budget!$AG$85*Calculations!$I$16)/9*3)*Budget!AQ85,($AG$85*Calculations!$I$16)*AQ85)*(AQ6&lt;=$C$3)</f>
        <v>0</v>
      </c>
      <c r="AR87" s="286">
        <f>SUM(AK87:AQ87)</f>
        <v>0</v>
      </c>
    </row>
    <row r="88" spans="1:44" hidden="1" outlineLevel="1" x14ac:dyDescent="0.3">
      <c r="A88" s="68"/>
      <c r="B88" s="398"/>
      <c r="C88" s="398"/>
      <c r="D88" s="99"/>
      <c r="E88" s="400"/>
      <c r="F88" s="403"/>
      <c r="G88" s="388"/>
      <c r="H88" s="391"/>
      <c r="I88" s="391"/>
      <c r="J88" s="406"/>
      <c r="K88" s="395"/>
      <c r="L88" s="361"/>
      <c r="M88" s="363"/>
      <c r="N88" s="275">
        <f>M85</f>
        <v>0</v>
      </c>
      <c r="O88" s="287">
        <f>O87*($L$85*Calculations!J15)*(O6&lt;=$C$3)</f>
        <v>0</v>
      </c>
      <c r="P88" s="287">
        <f>P87*($L$85*Calculations!K15)*(P6&lt;=$C$3)</f>
        <v>0</v>
      </c>
      <c r="Q88" s="287">
        <f>Q87*($L$85*Calculations!L15)*(Q6&lt;=$C$3)</f>
        <v>0</v>
      </c>
      <c r="R88" s="287">
        <f>R87*($L$85*Calculations!M15)*(R6&lt;=$C$3)</f>
        <v>0</v>
      </c>
      <c r="S88" s="287">
        <f>S87*($L$85*Calculations!N15)*(S6&lt;=$C$3)</f>
        <v>0</v>
      </c>
      <c r="T88" s="287">
        <f>T87*($L$85*Calculations!O15)*(T6&lt;=$C$3)</f>
        <v>0</v>
      </c>
      <c r="U88" s="288">
        <f>SUM(N88:T88)</f>
        <v>0</v>
      </c>
      <c r="X88" s="89"/>
      <c r="Y88" s="366"/>
      <c r="Z88" s="366"/>
      <c r="AA88" s="100"/>
      <c r="AB88" s="368"/>
      <c r="AC88" s="386"/>
      <c r="AD88" s="388"/>
      <c r="AE88" s="391"/>
      <c r="AF88" s="391"/>
      <c r="AG88" s="393"/>
      <c r="AH88" s="395"/>
      <c r="AI88" s="361"/>
      <c r="AJ88" s="363"/>
      <c r="AK88" s="275">
        <f>AJ85</f>
        <v>0</v>
      </c>
      <c r="AL88" s="287">
        <f>AL87*($AI$85*Calculations!$I$15)*(AL6&lt;=$C$3)</f>
        <v>0</v>
      </c>
      <c r="AM88" s="287">
        <f>AM87*($AI$85*Calculations!$I$15)*(AM6&lt;=$C$3)</f>
        <v>0</v>
      </c>
      <c r="AN88" s="287">
        <f>AN87*($AI$85*Calculations!$I$15)*(AN6&lt;=$C$3)</f>
        <v>0</v>
      </c>
      <c r="AO88" s="287">
        <f>AO87*($AI$85*Calculations!$I$15)*(AO6&lt;=$C$3)</f>
        <v>0</v>
      </c>
      <c r="AP88" s="287">
        <f>AP87*($AI$85*Calculations!$I$15)*(AP6&lt;=$C$3)</f>
        <v>0</v>
      </c>
      <c r="AQ88" s="287">
        <f>AQ87*($AI$85*Calculations!$I$15)*(AQ6&lt;=$C$3)</f>
        <v>0</v>
      </c>
      <c r="AR88" s="288">
        <f>SUM(AK88:AQ88)</f>
        <v>0</v>
      </c>
    </row>
    <row r="89" spans="1:44" ht="14.4" hidden="1" customHeight="1" outlineLevel="1" x14ac:dyDescent="0.3">
      <c r="A89" s="68"/>
      <c r="B89" s="407"/>
      <c r="C89" s="407"/>
      <c r="D89" s="101"/>
      <c r="E89" s="399" t="s">
        <v>155</v>
      </c>
      <c r="F89" s="401"/>
      <c r="G89" s="387">
        <f>(_xlfn.XLOOKUP(E89,Calculations!E26:E30,Calculations!G26:G30))*F89</f>
        <v>0</v>
      </c>
      <c r="H89" s="389"/>
      <c r="I89" s="389"/>
      <c r="J89" s="404"/>
      <c r="K89" s="394">
        <f>IF(E89=Calculations!E67,(Budget!J89/9)*3*Budget!F89,J89*F89)</f>
        <v>0</v>
      </c>
      <c r="L89" s="360">
        <f>_xlfn.XLOOKUP(E89,Calculations!E26:E30,Calculations!F26:F30)</f>
        <v>0.32419999999999999</v>
      </c>
      <c r="M89" s="362">
        <f>K89*L89</f>
        <v>0</v>
      </c>
      <c r="N89" s="273">
        <f>F89</f>
        <v>0</v>
      </c>
      <c r="O89" s="109">
        <f>N89*(O6&lt;=$C$3)</f>
        <v>0</v>
      </c>
      <c r="P89" s="109">
        <f>O89*(P6&lt;=$C$3)</f>
        <v>0</v>
      </c>
      <c r="Q89" s="109">
        <f t="shared" ref="Q89:R89" si="195">P89*(Q6&lt;=$C$3)</f>
        <v>0</v>
      </c>
      <c r="R89" s="109">
        <f t="shared" si="195"/>
        <v>0</v>
      </c>
      <c r="S89" s="109">
        <f t="shared" ref="S89" si="196">R89*(S6&lt;=$C$3)</f>
        <v>0</v>
      </c>
      <c r="T89" s="109">
        <f t="shared" ref="T89" si="197">S89*(T6&lt;=$C$3)</f>
        <v>0</v>
      </c>
      <c r="U89" s="103"/>
      <c r="X89" s="89"/>
      <c r="Y89" s="382">
        <f t="shared" ref="Y89" si="198">B89</f>
        <v>0</v>
      </c>
      <c r="Z89" s="382">
        <f t="shared" ref="Z89" si="199">C89</f>
        <v>0</v>
      </c>
      <c r="AA89" s="104"/>
      <c r="AB89" s="367" t="s">
        <v>155</v>
      </c>
      <c r="AC89" s="384"/>
      <c r="AD89" s="387">
        <f>(_xlfn.XLOOKUP(E89,Calculations!E26:E30,Calculations!G26:G30))*AC89</f>
        <v>0</v>
      </c>
      <c r="AE89" s="389"/>
      <c r="AF89" s="389"/>
      <c r="AG89" s="392">
        <f t="shared" ref="AG89" si="200">J89</f>
        <v>0</v>
      </c>
      <c r="AH89" s="394">
        <f>IF(AB89=Calculations!E28,(Budget!AG89/9)*3*Budget!AC89,AG89*AC89)</f>
        <v>0</v>
      </c>
      <c r="AI89" s="360">
        <f>_xlfn.XLOOKUP(AB89,Calculations!E26:E30,Calculations!F26:F30)</f>
        <v>0.32419999999999999</v>
      </c>
      <c r="AJ89" s="362">
        <f>AH89*AI89</f>
        <v>0</v>
      </c>
      <c r="AK89" s="278">
        <f>AC89</f>
        <v>0</v>
      </c>
      <c r="AL89" s="110">
        <f>AK89*(AL6&lt;=$C$3)</f>
        <v>0</v>
      </c>
      <c r="AM89" s="110">
        <f>AL89*(AM6&lt;=$C$3)</f>
        <v>0</v>
      </c>
      <c r="AN89" s="110">
        <f t="shared" ref="AN89" si="201">AM89*(AN6&lt;=$C$3)</f>
        <v>0</v>
      </c>
      <c r="AO89" s="110">
        <f t="shared" ref="AO89" si="202">AN89*(AO6&lt;=$C$3)</f>
        <v>0</v>
      </c>
      <c r="AP89" s="110">
        <f t="shared" ref="AP89" si="203">AO89*(AP6&lt;=$C$3)</f>
        <v>0</v>
      </c>
      <c r="AQ89" s="110">
        <f t="shared" ref="AQ89" si="204">AP89*(AQ6&lt;=$C$3)</f>
        <v>0</v>
      </c>
      <c r="AR89" s="103"/>
    </row>
    <row r="90" spans="1:44" hidden="1" outlineLevel="1" x14ac:dyDescent="0.3">
      <c r="A90" s="68"/>
      <c r="B90" s="408"/>
      <c r="C90" s="408"/>
      <c r="D90" s="68"/>
      <c r="E90" s="399"/>
      <c r="F90" s="402"/>
      <c r="G90" s="387"/>
      <c r="H90" s="390"/>
      <c r="I90" s="390"/>
      <c r="J90" s="405"/>
      <c r="K90" s="394"/>
      <c r="L90" s="360"/>
      <c r="M90" s="362"/>
      <c r="N90" s="270">
        <f>G89</f>
        <v>0</v>
      </c>
      <c r="O90" s="279">
        <f>(_xlfn.XLOOKUP($E$89,Calculations!$E$26:$E$30,Calculations!$G$26:$G$30))*O$89</f>
        <v>0</v>
      </c>
      <c r="P90" s="279">
        <f>(_xlfn.XLOOKUP($E$89,Calculations!$E$26:$E$30,Calculations!$G$26:$G$30))*P$89</f>
        <v>0</v>
      </c>
      <c r="Q90" s="279">
        <f>(_xlfn.XLOOKUP($E$89,Calculations!$E$26:$E$30,Calculations!$G$26:$G$30))*Q$89</f>
        <v>0</v>
      </c>
      <c r="R90" s="279">
        <f>(_xlfn.XLOOKUP($E$89,Calculations!$E$26:$E$30,Calculations!$G$26:$G$30))*R$89</f>
        <v>0</v>
      </c>
      <c r="S90" s="279">
        <f>(_xlfn.XLOOKUP($E$89,Calculations!$E$26:$E$30,Calculations!$G$26:$G$30))*S$89</f>
        <v>0</v>
      </c>
      <c r="T90" s="279">
        <f>(_xlfn.XLOOKUP($E$89,Calculations!$E$26:$E$30,Calculations!$G$26:$G$30))*T$89</f>
        <v>0</v>
      </c>
      <c r="U90" s="284"/>
      <c r="X90" s="89"/>
      <c r="Y90" s="382"/>
      <c r="Z90" s="382"/>
      <c r="AA90" s="89"/>
      <c r="AB90" s="367"/>
      <c r="AC90" s="385"/>
      <c r="AD90" s="387"/>
      <c r="AE90" s="390"/>
      <c r="AF90" s="390"/>
      <c r="AG90" s="392"/>
      <c r="AH90" s="394"/>
      <c r="AI90" s="360"/>
      <c r="AJ90" s="362"/>
      <c r="AK90" s="270">
        <f>AD89</f>
        <v>0</v>
      </c>
      <c r="AL90" s="279">
        <f>(_xlfn.XLOOKUP($E$89,Calculations!$E$26:$E$30,Calculations!$G$26:$G$30))*AL$89</f>
        <v>0</v>
      </c>
      <c r="AM90" s="279">
        <f>(_xlfn.XLOOKUP($E$89,Calculations!$E$26:$E$30,Calculations!$G$26:$G$30))*AM$89</f>
        <v>0</v>
      </c>
      <c r="AN90" s="279">
        <f>(_xlfn.XLOOKUP($E$89,Calculations!$E$26:$E$30,Calculations!$G$26:$G$30))*AN$89</f>
        <v>0</v>
      </c>
      <c r="AO90" s="279">
        <f>(_xlfn.XLOOKUP($E$89,Calculations!$E$26:$E$30,Calculations!$G$26:$G$30))*AO$89</f>
        <v>0</v>
      </c>
      <c r="AP90" s="279">
        <f>(_xlfn.XLOOKUP($E$89,Calculations!$E$26:$E$30,Calculations!$G$26:$G$30))*AP$89</f>
        <v>0</v>
      </c>
      <c r="AQ90" s="279">
        <f>(_xlfn.XLOOKUP($E$89,Calculations!$E$26:$E$30,Calculations!$G$26:$G$30))*AQ$89</f>
        <v>0</v>
      </c>
      <c r="AR90" s="284"/>
    </row>
    <row r="91" spans="1:44" hidden="1" outlineLevel="1" x14ac:dyDescent="0.3">
      <c r="A91" s="68"/>
      <c r="B91" s="408"/>
      <c r="C91" s="408"/>
      <c r="D91" s="68"/>
      <c r="E91" s="399"/>
      <c r="F91" s="402"/>
      <c r="G91" s="387"/>
      <c r="H91" s="390"/>
      <c r="I91" s="390"/>
      <c r="J91" s="405"/>
      <c r="K91" s="394"/>
      <c r="L91" s="360"/>
      <c r="M91" s="362"/>
      <c r="N91" s="276">
        <f>K89</f>
        <v>0</v>
      </c>
      <c r="O91" s="289">
        <f>IF($E$89=Calculations!$E28,((Budget!$J$89*Calculations!J16)/9*3)*Budget!O89,($J$89*Calculations!J16)*O89)*(O6&lt;=$C$3)</f>
        <v>0</v>
      </c>
      <c r="P91" s="289">
        <f>IF($E$89=Calculations!$E28,((Budget!$J$89*Calculations!K16)/9*3)*Budget!P89,($J$89*Calculations!K16)*P89)*(P6&lt;=$C$3)</f>
        <v>0</v>
      </c>
      <c r="Q91" s="289">
        <f>IF($E$89=Calculations!$E28,((Budget!$J$89*Calculations!L16)/9*3)*Budget!Q89,($J$89*Calculations!L16)*Q89)*(Q6&lt;=$C$3)</f>
        <v>0</v>
      </c>
      <c r="R91" s="289">
        <f>IF($E$89=Calculations!$E28,((Budget!$J$89*Calculations!M16)/9*3)*Budget!R89,($J$89*Calculations!M16)*R89)*(R6&lt;=$C$3)</f>
        <v>0</v>
      </c>
      <c r="S91" s="289">
        <f>IF($E$89=Calculations!$E28,((Budget!$J$89*Calculations!N16)/9*3)*Budget!S89,($J$89*Calculations!N16)*S89)*(S6&lt;=$C$3)</f>
        <v>0</v>
      </c>
      <c r="T91" s="289">
        <f>IF($E$89=Calculations!$E28,((Budget!$J$89*Calculations!O16)/9*3)*Budget!T89,($J$89*Calculations!O16)*T89)*(T6&lt;=$C$3)</f>
        <v>0</v>
      </c>
      <c r="U91" s="281">
        <f>SUM(N91:T91)</f>
        <v>0</v>
      </c>
      <c r="X91" s="89"/>
      <c r="Y91" s="382"/>
      <c r="Z91" s="382"/>
      <c r="AA91" s="89"/>
      <c r="AB91" s="367"/>
      <c r="AC91" s="385"/>
      <c r="AD91" s="387"/>
      <c r="AE91" s="390"/>
      <c r="AF91" s="390"/>
      <c r="AG91" s="392"/>
      <c r="AH91" s="394"/>
      <c r="AI91" s="360"/>
      <c r="AJ91" s="362"/>
      <c r="AK91" s="276">
        <f>AH89</f>
        <v>0</v>
      </c>
      <c r="AL91" s="289">
        <f>IF($AB$89=Calculations!$E28,((Budget!$AG$89*Calculations!$I$16)/9*3)*Budget!AL89,($AG$89*Calculations!$I$16)*AL89)*(AL6&lt;=$C$3)</f>
        <v>0</v>
      </c>
      <c r="AM91" s="289">
        <f>IF($AB$89=Calculations!$E28,((Budget!$AG$89*Calculations!$I$16)/9*3)*Budget!AM89,($AG$89*Calculations!$I$16)*AM89)*(AM6&lt;=$C$3)</f>
        <v>0</v>
      </c>
      <c r="AN91" s="289">
        <f>IF($AB$89=Calculations!$E28,((Budget!$AG$89*Calculations!$I$16)/9*3)*Budget!AN89,($AG$89*Calculations!$I$16)*AN89)*(AN6&lt;=$C$3)</f>
        <v>0</v>
      </c>
      <c r="AO91" s="289">
        <f>IF($AB$89=Calculations!$E28,((Budget!$AG$89*Calculations!$I$16)/9*3)*Budget!AO89,($AG$89*Calculations!$I$16)*AO89)*(AO6&lt;=$C$3)</f>
        <v>0</v>
      </c>
      <c r="AP91" s="289">
        <f>IF($AB$89=Calculations!$E28,((Budget!$AG$89*Calculations!$I$16)/9*3)*Budget!AP89,($AG$89*Calculations!$I$16)*AP89)*(AP6&lt;=$C$3)</f>
        <v>0</v>
      </c>
      <c r="AQ91" s="289">
        <f>IF($AB$89=Calculations!$E28,((Budget!$AG$89*Calculations!$I$16)/9*3)*Budget!AQ89,($AG$89*Calculations!$I$16)*AQ89)*(AQ6&lt;=$C$3)</f>
        <v>0</v>
      </c>
      <c r="AR91" s="281">
        <f>SUM(AK91:AQ91)</f>
        <v>0</v>
      </c>
    </row>
    <row r="92" spans="1:44" hidden="1" outlineLevel="1" x14ac:dyDescent="0.3">
      <c r="A92" s="68"/>
      <c r="B92" s="409"/>
      <c r="C92" s="409"/>
      <c r="D92" s="99"/>
      <c r="E92" s="400"/>
      <c r="F92" s="403"/>
      <c r="G92" s="388"/>
      <c r="H92" s="391"/>
      <c r="I92" s="391"/>
      <c r="J92" s="406"/>
      <c r="K92" s="395"/>
      <c r="L92" s="361"/>
      <c r="M92" s="363"/>
      <c r="N92" s="277">
        <f>M89</f>
        <v>0</v>
      </c>
      <c r="O92" s="290">
        <f>O91*($L$89*Calculations!J15)*(O6&lt;=$C$3)</f>
        <v>0</v>
      </c>
      <c r="P92" s="290">
        <f>P91*($L$89*Calculations!K15)*(P6&lt;=$C$3)</f>
        <v>0</v>
      </c>
      <c r="Q92" s="290">
        <f>Q91*($L$89*Calculations!L15)*(Q6&lt;=$C$3)</f>
        <v>0</v>
      </c>
      <c r="R92" s="290">
        <f>R91*($L$89*Calculations!M15)*(R6&lt;=$C$3)</f>
        <v>0</v>
      </c>
      <c r="S92" s="290">
        <f>S91*($L$89*Calculations!N15)*(S6&lt;=$C$3)</f>
        <v>0</v>
      </c>
      <c r="T92" s="290">
        <f>T91*($L$89*Calculations!O15)*(T6&lt;=$C$3)</f>
        <v>0</v>
      </c>
      <c r="U92" s="283">
        <f>SUM(N92:T92)</f>
        <v>0</v>
      </c>
      <c r="X92" s="89"/>
      <c r="Y92" s="383"/>
      <c r="Z92" s="383"/>
      <c r="AA92" s="100"/>
      <c r="AB92" s="368"/>
      <c r="AC92" s="386"/>
      <c r="AD92" s="388"/>
      <c r="AE92" s="391"/>
      <c r="AF92" s="391"/>
      <c r="AG92" s="393"/>
      <c r="AH92" s="395"/>
      <c r="AI92" s="361"/>
      <c r="AJ92" s="363"/>
      <c r="AK92" s="277">
        <f>AJ89</f>
        <v>0</v>
      </c>
      <c r="AL92" s="290">
        <f>AL91*($AI$89*Calculations!$I$15)*(AL6&lt;=$C$3)</f>
        <v>0</v>
      </c>
      <c r="AM92" s="290">
        <f>AM91*($AI$89*Calculations!$I$15)*(AM6&lt;=$C$3)</f>
        <v>0</v>
      </c>
      <c r="AN92" s="290">
        <f>AN91*($AI$89*Calculations!$I$15)*(AN6&lt;=$C$3)</f>
        <v>0</v>
      </c>
      <c r="AO92" s="290">
        <f>AO91*($AI$89*Calculations!$I$15)*(AO6&lt;=$C$3)</f>
        <v>0</v>
      </c>
      <c r="AP92" s="290">
        <f>AP91*($AI$89*Calculations!$I$15)*(AP6&lt;=$C$3)</f>
        <v>0</v>
      </c>
      <c r="AQ92" s="290">
        <f>AQ91*($AI$89*Calculations!$I$15)*(AQ6&lt;=$C$3)</f>
        <v>0</v>
      </c>
      <c r="AR92" s="283">
        <f>SUM(AK92:AQ92)</f>
        <v>0</v>
      </c>
    </row>
    <row r="93" spans="1:44" ht="14.4" hidden="1" customHeight="1" outlineLevel="1" x14ac:dyDescent="0.3">
      <c r="A93" s="68"/>
      <c r="B93" s="396"/>
      <c r="C93" s="396"/>
      <c r="D93" s="101"/>
      <c r="E93" s="399" t="s">
        <v>155</v>
      </c>
      <c r="F93" s="401"/>
      <c r="G93" s="387">
        <f>(_xlfn.XLOOKUP(E93,Calculations!E26:E30,Calculations!G26:G30))*F93</f>
        <v>0</v>
      </c>
      <c r="H93" s="389"/>
      <c r="I93" s="389"/>
      <c r="J93" s="404"/>
      <c r="K93" s="394">
        <f>IF(E93=Calculations!E70,(Budget!J93/9)*3*Budget!F93,J93*F93)</f>
        <v>0</v>
      </c>
      <c r="L93" s="360">
        <f>_xlfn.XLOOKUP(E93,Calculations!E26:E30,Calculations!F26:F30)</f>
        <v>0.32419999999999999</v>
      </c>
      <c r="M93" s="362">
        <f>K93*L93</f>
        <v>0</v>
      </c>
      <c r="N93" s="273">
        <f>F93</f>
        <v>0</v>
      </c>
      <c r="O93" s="109">
        <f>N93*(O6&lt;=$C$3)</f>
        <v>0</v>
      </c>
      <c r="P93" s="109">
        <f>O93*(P6&lt;=$C$3)</f>
        <v>0</v>
      </c>
      <c r="Q93" s="109">
        <f t="shared" ref="Q93:R93" si="205">P93*(Q6&lt;=$C$3)</f>
        <v>0</v>
      </c>
      <c r="R93" s="109">
        <f t="shared" si="205"/>
        <v>0</v>
      </c>
      <c r="S93" s="109">
        <f t="shared" ref="S93" si="206">R93*(S6&lt;=$C$3)</f>
        <v>0</v>
      </c>
      <c r="T93" s="109">
        <f t="shared" ref="T93" si="207">S93*(T6&lt;=$C$3)</f>
        <v>0</v>
      </c>
      <c r="U93" s="103"/>
      <c r="X93" s="89"/>
      <c r="Y93" s="365">
        <f t="shared" ref="Y93" si="208">B93</f>
        <v>0</v>
      </c>
      <c r="Z93" s="365">
        <f t="shared" ref="Z93" si="209">C93</f>
        <v>0</v>
      </c>
      <c r="AA93" s="104"/>
      <c r="AB93" s="367" t="s">
        <v>155</v>
      </c>
      <c r="AC93" s="384"/>
      <c r="AD93" s="387">
        <f>(_xlfn.XLOOKUP(E93,Calculations!E26:E30,Calculations!G26:G30))*AC93</f>
        <v>0</v>
      </c>
      <c r="AE93" s="389"/>
      <c r="AF93" s="389"/>
      <c r="AG93" s="392">
        <f t="shared" ref="AG93" si="210">J93</f>
        <v>0</v>
      </c>
      <c r="AH93" s="394">
        <f>IF(AB93=Calculations!E28,(Budget!AG93/9)*3*Budget!AC93,AG93*AC93)</f>
        <v>0</v>
      </c>
      <c r="AI93" s="360">
        <f>_xlfn.XLOOKUP(AB93,Calculations!E26:E30,Calculations!F26:F30)</f>
        <v>0.32419999999999999</v>
      </c>
      <c r="AJ93" s="362">
        <f>AH93*AI93</f>
        <v>0</v>
      </c>
      <c r="AK93" s="278">
        <f>AC93</f>
        <v>0</v>
      </c>
      <c r="AL93" s="110">
        <f>AK93*(AL6&lt;=$C$3)</f>
        <v>0</v>
      </c>
      <c r="AM93" s="110">
        <f>AL93*(AM6&lt;=$C$3)</f>
        <v>0</v>
      </c>
      <c r="AN93" s="110">
        <f t="shared" ref="AN93" si="211">AM93*(AN6&lt;=$C$3)</f>
        <v>0</v>
      </c>
      <c r="AO93" s="110">
        <f t="shared" ref="AO93" si="212">AN93*(AO6&lt;=$C$3)</f>
        <v>0</v>
      </c>
      <c r="AP93" s="110">
        <f t="shared" ref="AP93" si="213">AO93*(AP6&lt;=$C$3)</f>
        <v>0</v>
      </c>
      <c r="AQ93" s="110">
        <f t="shared" ref="AQ93" si="214">AP93*(AQ6&lt;=$C$3)</f>
        <v>0</v>
      </c>
      <c r="AR93" s="103"/>
    </row>
    <row r="94" spans="1:44" hidden="1" outlineLevel="1" x14ac:dyDescent="0.3">
      <c r="A94" s="68"/>
      <c r="B94" s="397"/>
      <c r="C94" s="397"/>
      <c r="D94" s="68"/>
      <c r="E94" s="399"/>
      <c r="F94" s="402"/>
      <c r="G94" s="387"/>
      <c r="H94" s="390"/>
      <c r="I94" s="390"/>
      <c r="J94" s="405"/>
      <c r="K94" s="394"/>
      <c r="L94" s="360"/>
      <c r="M94" s="362"/>
      <c r="N94" s="270">
        <f>G93</f>
        <v>0</v>
      </c>
      <c r="O94" s="279">
        <f>(_xlfn.XLOOKUP($E$93,Calculations!$E$26:$E$30,Calculations!$G$26:$G$30))*O$93</f>
        <v>0</v>
      </c>
      <c r="P94" s="279">
        <f>(_xlfn.XLOOKUP($E$93,Calculations!$E$26:$E$30,Calculations!$G$26:$G$30))*P$93</f>
        <v>0</v>
      </c>
      <c r="Q94" s="279">
        <f>(_xlfn.XLOOKUP($E$93,Calculations!$E$26:$E$30,Calculations!$G$26:$G$30))*Q$93</f>
        <v>0</v>
      </c>
      <c r="R94" s="279">
        <f>(_xlfn.XLOOKUP($E$93,Calculations!$E$26:$E$30,Calculations!$G$26:$G$30))*R$93</f>
        <v>0</v>
      </c>
      <c r="S94" s="279">
        <f>(_xlfn.XLOOKUP($E$93,Calculations!$E$26:$E$30,Calculations!$G$26:$G$30))*S$93</f>
        <v>0</v>
      </c>
      <c r="T94" s="279">
        <f>(_xlfn.XLOOKUP($E$93,Calculations!$E$26:$E$30,Calculations!$G$26:$G$30))*T$93</f>
        <v>0</v>
      </c>
      <c r="U94" s="284"/>
      <c r="X94" s="89"/>
      <c r="Y94" s="365"/>
      <c r="Z94" s="365"/>
      <c r="AA94" s="89"/>
      <c r="AB94" s="367"/>
      <c r="AC94" s="385"/>
      <c r="AD94" s="387"/>
      <c r="AE94" s="390"/>
      <c r="AF94" s="390"/>
      <c r="AG94" s="392"/>
      <c r="AH94" s="394"/>
      <c r="AI94" s="360"/>
      <c r="AJ94" s="362"/>
      <c r="AK94" s="270">
        <f>AD93</f>
        <v>0</v>
      </c>
      <c r="AL94" s="279">
        <f>(_xlfn.XLOOKUP($E$93,Calculations!$E$26:$E$30,Calculations!$G$26:$G$30))*AL$93</f>
        <v>0</v>
      </c>
      <c r="AM94" s="279">
        <f>(_xlfn.XLOOKUP($E$93,Calculations!$E$26:$E$30,Calculations!$G$26:$G$30))*AM$93</f>
        <v>0</v>
      </c>
      <c r="AN94" s="279">
        <f>(_xlfn.XLOOKUP($E$93,Calculations!$E$26:$E$30,Calculations!$G$26:$G$30))*AN$93</f>
        <v>0</v>
      </c>
      <c r="AO94" s="279">
        <f>(_xlfn.XLOOKUP($E$93,Calculations!$E$26:$E$30,Calculations!$G$26:$G$30))*AO$93</f>
        <v>0</v>
      </c>
      <c r="AP94" s="279">
        <f>(_xlfn.XLOOKUP($E$93,Calculations!$E$26:$E$30,Calculations!$G$26:$G$30))*AP$93</f>
        <v>0</v>
      </c>
      <c r="AQ94" s="279">
        <f>(_xlfn.XLOOKUP($E$93,Calculations!$E$26:$E$30,Calculations!$G$26:$G$30))*AQ$93</f>
        <v>0</v>
      </c>
      <c r="AR94" s="284"/>
    </row>
    <row r="95" spans="1:44" hidden="1" outlineLevel="1" x14ac:dyDescent="0.3">
      <c r="A95" s="68"/>
      <c r="B95" s="397"/>
      <c r="C95" s="397"/>
      <c r="D95" s="68"/>
      <c r="E95" s="399"/>
      <c r="F95" s="402"/>
      <c r="G95" s="387"/>
      <c r="H95" s="390"/>
      <c r="I95" s="390"/>
      <c r="J95" s="405"/>
      <c r="K95" s="394"/>
      <c r="L95" s="360"/>
      <c r="M95" s="362"/>
      <c r="N95" s="274">
        <f>K93</f>
        <v>0</v>
      </c>
      <c r="O95" s="285">
        <f>IF($E$93=Calculations!$E28,((Budget!$J$93*Calculations!J16)/9*3)*Budget!O93,($J$93*Calculations!J16)*O93)*(O6&lt;=$C$3)</f>
        <v>0</v>
      </c>
      <c r="P95" s="285">
        <f>IF($E$93=Calculations!$E28,((Budget!$J$93*Calculations!K16)/9*3)*Budget!P93,($J$93*Calculations!K16)*P93)*(P6&lt;=$C$3)</f>
        <v>0</v>
      </c>
      <c r="Q95" s="285">
        <f>IF($E$93=Calculations!$E28,((Budget!$J$93*Calculations!L16)/9*3)*Budget!Q93,($J$93*Calculations!L16)*Q93)*(Q6&lt;=$C$3)</f>
        <v>0</v>
      </c>
      <c r="R95" s="285">
        <f>IF($E$93=Calculations!$E28,((Budget!$J$93*Calculations!M16)/9*3)*Budget!R93,($J$93*Calculations!M16)*R93)*(R6&lt;=$C$3)</f>
        <v>0</v>
      </c>
      <c r="S95" s="285">
        <f>IF($E$93=Calculations!$E28,((Budget!$J$93*Calculations!N16)/9*3)*Budget!S93,($J$93*Calculations!N16)*S93)*(S6&lt;=$C$3)</f>
        <v>0</v>
      </c>
      <c r="T95" s="285">
        <f>IF($E$93=Calculations!$E28,((Budget!$J$93*Calculations!O16)/9*3)*Budget!T93,($J$93*Calculations!O16)*T93)*(T6&lt;=$C$3)</f>
        <v>0</v>
      </c>
      <c r="U95" s="286">
        <f>SUM(N95:T95)</f>
        <v>0</v>
      </c>
      <c r="X95" s="89"/>
      <c r="Y95" s="365"/>
      <c r="Z95" s="365"/>
      <c r="AA95" s="89"/>
      <c r="AB95" s="367"/>
      <c r="AC95" s="385"/>
      <c r="AD95" s="387"/>
      <c r="AE95" s="390"/>
      <c r="AF95" s="390"/>
      <c r="AG95" s="392"/>
      <c r="AH95" s="394"/>
      <c r="AI95" s="360"/>
      <c r="AJ95" s="362"/>
      <c r="AK95" s="274">
        <f>AH93</f>
        <v>0</v>
      </c>
      <c r="AL95" s="285">
        <f>IF($AB$93=Calculations!$E28,((Budget!$AG$93*Calculations!$I$16)/9*3)*Budget!AL93,($AG$93*Calculations!$I$16)*AL93)*(AL6&lt;=$C$3)</f>
        <v>0</v>
      </c>
      <c r="AM95" s="285">
        <f>IF($AB$93=Calculations!$E28,((Budget!$AG$93*Calculations!$I$16)/9*3)*Budget!AM93,($AG$93*Calculations!$I$16)*AM93)*(AM6&lt;=$C$3)</f>
        <v>0</v>
      </c>
      <c r="AN95" s="285">
        <f>IF($AB$93=Calculations!$E28,((Budget!$AG$93*Calculations!$I$16)/9*3)*Budget!AN93,($AG$93*Calculations!$I$16)*AN93)*(AN6&lt;=$C$3)</f>
        <v>0</v>
      </c>
      <c r="AO95" s="285">
        <f>IF($AB$93=Calculations!$E28,((Budget!$AG$93*Calculations!$I$16)/9*3)*Budget!AO93,($AG$93*Calculations!$I$16)*AO93)*(AO6&lt;=$C$3)</f>
        <v>0</v>
      </c>
      <c r="AP95" s="285">
        <f>IF($AB$93=Calculations!$E28,((Budget!$AG$93*Calculations!$I$16)/9*3)*Budget!AP93,($AG$93*Calculations!$I$16)*AP93)*(AP6&lt;=$C$3)</f>
        <v>0</v>
      </c>
      <c r="AQ95" s="285">
        <f>IF($AB$93=Calculations!$E28,((Budget!$AG$93*Calculations!$I$16)/9*3)*Budget!AQ93,($AG$93*Calculations!$I$16)*AQ93)*(AQ6&lt;=$C$3)</f>
        <v>0</v>
      </c>
      <c r="AR95" s="286">
        <f>SUM(AK95:AQ95)</f>
        <v>0</v>
      </c>
    </row>
    <row r="96" spans="1:44" hidden="1" outlineLevel="1" x14ac:dyDescent="0.3">
      <c r="A96" s="68"/>
      <c r="B96" s="398"/>
      <c r="C96" s="398"/>
      <c r="D96" s="99"/>
      <c r="E96" s="400"/>
      <c r="F96" s="403"/>
      <c r="G96" s="388"/>
      <c r="H96" s="391"/>
      <c r="I96" s="391"/>
      <c r="J96" s="406"/>
      <c r="K96" s="395"/>
      <c r="L96" s="361"/>
      <c r="M96" s="363"/>
      <c r="N96" s="275">
        <f>M93</f>
        <v>0</v>
      </c>
      <c r="O96" s="287">
        <f>O95*($L$93*Calculations!J15)*(O6&lt;=$C$3)</f>
        <v>0</v>
      </c>
      <c r="P96" s="287">
        <f>P95*($L$93*Calculations!K15)*(P6&lt;=$C$3)</f>
        <v>0</v>
      </c>
      <c r="Q96" s="287">
        <f>Q95*($L$93*Calculations!L15)*(Q6&lt;=$C$3)</f>
        <v>0</v>
      </c>
      <c r="R96" s="287">
        <f>R95*($L$93*Calculations!M15)*(R6&lt;=$C$3)</f>
        <v>0</v>
      </c>
      <c r="S96" s="287">
        <f>S95*($L$93*Calculations!N15)*(S6&lt;=$C$3)</f>
        <v>0</v>
      </c>
      <c r="T96" s="287">
        <f>T95*($L$93*Calculations!O15)*(T6&lt;=$C$3)</f>
        <v>0</v>
      </c>
      <c r="U96" s="288">
        <f>SUM(N96:T96)</f>
        <v>0</v>
      </c>
      <c r="X96" s="89"/>
      <c r="Y96" s="366"/>
      <c r="Z96" s="366"/>
      <c r="AA96" s="100"/>
      <c r="AB96" s="368"/>
      <c r="AC96" s="386"/>
      <c r="AD96" s="388"/>
      <c r="AE96" s="391"/>
      <c r="AF96" s="391"/>
      <c r="AG96" s="393"/>
      <c r="AH96" s="395"/>
      <c r="AI96" s="361"/>
      <c r="AJ96" s="363"/>
      <c r="AK96" s="275">
        <f>AJ93</f>
        <v>0</v>
      </c>
      <c r="AL96" s="287">
        <f>AL95*($AI$93*Calculations!$I$15)*(AL6&lt;=$C$3)</f>
        <v>0</v>
      </c>
      <c r="AM96" s="287">
        <f>AM95*($AI$93*Calculations!$I$15)*(AM6&lt;=$C$3)</f>
        <v>0</v>
      </c>
      <c r="AN96" s="287">
        <f>AN95*($AI$93*Calculations!$I$15)*(AN6&lt;=$C$3)</f>
        <v>0</v>
      </c>
      <c r="AO96" s="287">
        <f>AO95*($AI$93*Calculations!$I$15)*(AO6&lt;=$C$3)</f>
        <v>0</v>
      </c>
      <c r="AP96" s="287">
        <f>AP95*($AI$93*Calculations!$I$15)*(AP6&lt;=$C$3)</f>
        <v>0</v>
      </c>
      <c r="AQ96" s="287">
        <f>AQ95*($AI$93*Calculations!$I$15)*(AQ6&lt;=$C$3)</f>
        <v>0</v>
      </c>
      <c r="AR96" s="288">
        <f>SUM(AK96:AQ96)</f>
        <v>0</v>
      </c>
    </row>
    <row r="97" spans="1:44" ht="14.4" hidden="1" customHeight="1" outlineLevel="1" x14ac:dyDescent="0.3">
      <c r="A97" s="68"/>
      <c r="B97" s="407"/>
      <c r="C97" s="407"/>
      <c r="D97" s="101"/>
      <c r="E97" s="399" t="s">
        <v>155</v>
      </c>
      <c r="F97" s="401"/>
      <c r="G97" s="387">
        <f>(_xlfn.XLOOKUP(E97,Calculations!E26:E30,Calculations!G26:G30))*F97</f>
        <v>0</v>
      </c>
      <c r="H97" s="389"/>
      <c r="I97" s="389"/>
      <c r="J97" s="404"/>
      <c r="K97" s="394">
        <f>IF(E97=Calculations!E73,(Budget!J97/9)*3*Budget!F97,J97*F97)</f>
        <v>0</v>
      </c>
      <c r="L97" s="360">
        <f>_xlfn.XLOOKUP(E97,Calculations!E26:E30,Calculations!F26:F30)</f>
        <v>0.32419999999999999</v>
      </c>
      <c r="M97" s="362">
        <f>K97*L97</f>
        <v>0</v>
      </c>
      <c r="N97" s="273">
        <f>F97</f>
        <v>0</v>
      </c>
      <c r="O97" s="109">
        <f>N97*(O6&lt;=$C$3)</f>
        <v>0</v>
      </c>
      <c r="P97" s="109">
        <f>O97*(P6&lt;=$C$3)</f>
        <v>0</v>
      </c>
      <c r="Q97" s="109">
        <f t="shared" ref="Q97:R97" si="215">P97*(Q6&lt;=$C$3)</f>
        <v>0</v>
      </c>
      <c r="R97" s="109">
        <f t="shared" si="215"/>
        <v>0</v>
      </c>
      <c r="S97" s="109">
        <f t="shared" ref="S97" si="216">R97*(S6&lt;=$C$3)</f>
        <v>0</v>
      </c>
      <c r="T97" s="109">
        <f t="shared" ref="T97" si="217">S97*(T6&lt;=$C$3)</f>
        <v>0</v>
      </c>
      <c r="U97" s="103"/>
      <c r="X97" s="89"/>
      <c r="Y97" s="382">
        <f t="shared" ref="Y97" si="218">B97</f>
        <v>0</v>
      </c>
      <c r="Z97" s="382">
        <f t="shared" ref="Z97" si="219">C97</f>
        <v>0</v>
      </c>
      <c r="AA97" s="104"/>
      <c r="AB97" s="367" t="s">
        <v>155</v>
      </c>
      <c r="AC97" s="384"/>
      <c r="AD97" s="387">
        <f>(_xlfn.XLOOKUP(E97,Calculations!E26:E30,Calculations!G26:G30))*AC97</f>
        <v>0</v>
      </c>
      <c r="AE97" s="389"/>
      <c r="AF97" s="389"/>
      <c r="AG97" s="392">
        <f t="shared" ref="AG97" si="220">J97</f>
        <v>0</v>
      </c>
      <c r="AH97" s="394">
        <f>IF(AB97=Calculations!E28,(Budget!AG97/9)*3*Budget!AC97,AG97*AC97)</f>
        <v>0</v>
      </c>
      <c r="AI97" s="360">
        <f>_xlfn.XLOOKUP(AB97,Calculations!E26:E30,Calculations!F26:F30)</f>
        <v>0.32419999999999999</v>
      </c>
      <c r="AJ97" s="362">
        <f>AH97*AI97</f>
        <v>0</v>
      </c>
      <c r="AK97" s="278">
        <f>AC97</f>
        <v>0</v>
      </c>
      <c r="AL97" s="110">
        <f>AK97*(AL6&lt;=$C$3)</f>
        <v>0</v>
      </c>
      <c r="AM97" s="110">
        <f>AL97*(AM6&lt;=$C$3)</f>
        <v>0</v>
      </c>
      <c r="AN97" s="110">
        <f t="shared" ref="AN97" si="221">AM97*(AN6&lt;=$C$3)</f>
        <v>0</v>
      </c>
      <c r="AO97" s="110">
        <f t="shared" ref="AO97" si="222">AN97*(AO6&lt;=$C$3)</f>
        <v>0</v>
      </c>
      <c r="AP97" s="110">
        <f t="shared" ref="AP97" si="223">AO97*(AP6&lt;=$C$3)</f>
        <v>0</v>
      </c>
      <c r="AQ97" s="110">
        <f t="shared" ref="AQ97" si="224">AP97*(AQ6&lt;=$C$3)</f>
        <v>0</v>
      </c>
      <c r="AR97" s="103"/>
    </row>
    <row r="98" spans="1:44" hidden="1" outlineLevel="1" x14ac:dyDescent="0.3">
      <c r="A98" s="68"/>
      <c r="B98" s="408"/>
      <c r="C98" s="408"/>
      <c r="D98" s="68"/>
      <c r="E98" s="399"/>
      <c r="F98" s="402"/>
      <c r="G98" s="387"/>
      <c r="H98" s="390"/>
      <c r="I98" s="390"/>
      <c r="J98" s="405"/>
      <c r="K98" s="394"/>
      <c r="L98" s="360"/>
      <c r="M98" s="362"/>
      <c r="N98" s="270">
        <f>G97</f>
        <v>0</v>
      </c>
      <c r="O98" s="279">
        <f>(_xlfn.XLOOKUP($E$97,Calculations!$E$26:$E$30,Calculations!$G$26:$G$30))*O$97</f>
        <v>0</v>
      </c>
      <c r="P98" s="279">
        <f>(_xlfn.XLOOKUP($E$97,Calculations!$E$26:$E$30,Calculations!$G$26:$G$30))*P$97</f>
        <v>0</v>
      </c>
      <c r="Q98" s="279">
        <f>(_xlfn.XLOOKUP($E$97,Calculations!$E$26:$E$30,Calculations!$G$26:$G$30))*Q$97</f>
        <v>0</v>
      </c>
      <c r="R98" s="279">
        <f>(_xlfn.XLOOKUP($E$97,Calculations!$E$26:$E$30,Calculations!$G$26:$G$30))*R$97</f>
        <v>0</v>
      </c>
      <c r="S98" s="279">
        <f>(_xlfn.XLOOKUP($E$97,Calculations!$E$26:$E$30,Calculations!$G$26:$G$30))*S$97</f>
        <v>0</v>
      </c>
      <c r="T98" s="279">
        <f>(_xlfn.XLOOKUP($E$97,Calculations!$E$26:$E$30,Calculations!$G$26:$G$30))*T$97</f>
        <v>0</v>
      </c>
      <c r="U98" s="284"/>
      <c r="X98" s="89"/>
      <c r="Y98" s="382"/>
      <c r="Z98" s="382"/>
      <c r="AA98" s="89"/>
      <c r="AB98" s="367"/>
      <c r="AC98" s="385"/>
      <c r="AD98" s="387"/>
      <c r="AE98" s="390"/>
      <c r="AF98" s="390"/>
      <c r="AG98" s="392"/>
      <c r="AH98" s="394"/>
      <c r="AI98" s="360"/>
      <c r="AJ98" s="362"/>
      <c r="AK98" s="270">
        <f>AD97</f>
        <v>0</v>
      </c>
      <c r="AL98" s="279">
        <f>(_xlfn.XLOOKUP($E$97,Calculations!$E$26:$E$30,Calculations!$G$26:$G$30))*AL$97</f>
        <v>0</v>
      </c>
      <c r="AM98" s="279">
        <f>(_xlfn.XLOOKUP($E$97,Calculations!$E$26:$E$30,Calculations!$G$26:$G$30))*AM$97</f>
        <v>0</v>
      </c>
      <c r="AN98" s="279">
        <f>(_xlfn.XLOOKUP($E$97,Calculations!$E$26:$E$30,Calculations!$G$26:$G$30))*AN$97</f>
        <v>0</v>
      </c>
      <c r="AO98" s="279">
        <f>(_xlfn.XLOOKUP($E$97,Calculations!$E$26:$E$30,Calculations!$G$26:$G$30))*AO$97</f>
        <v>0</v>
      </c>
      <c r="AP98" s="279">
        <f>(_xlfn.XLOOKUP($E$97,Calculations!$E$26:$E$30,Calculations!$G$26:$G$30))*AP$97</f>
        <v>0</v>
      </c>
      <c r="AQ98" s="279">
        <f>(_xlfn.XLOOKUP($E$97,Calculations!$E$26:$E$30,Calculations!$G$26:$G$30))*AQ$97</f>
        <v>0</v>
      </c>
      <c r="AR98" s="284"/>
    </row>
    <row r="99" spans="1:44" hidden="1" outlineLevel="1" x14ac:dyDescent="0.3">
      <c r="A99" s="68"/>
      <c r="B99" s="408"/>
      <c r="C99" s="408"/>
      <c r="D99" s="68"/>
      <c r="E99" s="399"/>
      <c r="F99" s="402"/>
      <c r="G99" s="387"/>
      <c r="H99" s="390"/>
      <c r="I99" s="390"/>
      <c r="J99" s="405"/>
      <c r="K99" s="394"/>
      <c r="L99" s="360"/>
      <c r="M99" s="362"/>
      <c r="N99" s="276">
        <f>K97</f>
        <v>0</v>
      </c>
      <c r="O99" s="289">
        <f>IF($E$97=Calculations!$E28,((Budget!$J$97*Calculations!J16)/9*3)*Budget!O97,($J$97*Calculations!J16)*O97)*(O6&lt;=$C$3)</f>
        <v>0</v>
      </c>
      <c r="P99" s="289">
        <f>IF($E$97=Calculations!$E28,((Budget!$J$97*Calculations!K16)/9*3)*Budget!P97,($J$97*Calculations!K16)*P97)*(P6&lt;=$C$3)</f>
        <v>0</v>
      </c>
      <c r="Q99" s="289">
        <f>IF($E$97=Calculations!$E28,((Budget!$J$97*Calculations!L16)/9*3)*Budget!Q97,($J$97*Calculations!L16)*Q97)*(Q6&lt;=$C$3)</f>
        <v>0</v>
      </c>
      <c r="R99" s="289">
        <f>IF($E$97=Calculations!$E28,((Budget!$J$97*Calculations!M16)/9*3)*Budget!R97,($J$97*Calculations!M16)*R97)*(R6&lt;=$C$3)</f>
        <v>0</v>
      </c>
      <c r="S99" s="289">
        <f>IF($E$97=Calculations!$E28,((Budget!$J$97*Calculations!N16)/9*3)*Budget!S97,($J$97*Calculations!N16)*S97)*(S6&lt;=$C$3)</f>
        <v>0</v>
      </c>
      <c r="T99" s="289">
        <f>IF($E$97=Calculations!$E28,((Budget!$J$97*Calculations!O16)/9*3)*Budget!T97,($J$97*Calculations!O16)*T97)*(T6&lt;=$C$3)</f>
        <v>0</v>
      </c>
      <c r="U99" s="281">
        <f>SUM(N99:T99)</f>
        <v>0</v>
      </c>
      <c r="X99" s="89"/>
      <c r="Y99" s="382"/>
      <c r="Z99" s="382"/>
      <c r="AA99" s="89"/>
      <c r="AB99" s="367"/>
      <c r="AC99" s="385"/>
      <c r="AD99" s="387"/>
      <c r="AE99" s="390"/>
      <c r="AF99" s="390"/>
      <c r="AG99" s="392"/>
      <c r="AH99" s="394"/>
      <c r="AI99" s="360"/>
      <c r="AJ99" s="362"/>
      <c r="AK99" s="276">
        <f>AH97</f>
        <v>0</v>
      </c>
      <c r="AL99" s="289">
        <f>IF($AB$97=Calculations!$E28,((Budget!$AG$97*Calculations!$I$16)/9*3)*Budget!AL97,($AG$97*Calculations!$I$16)*AL97)*(AL6&lt;=$C$3)</f>
        <v>0</v>
      </c>
      <c r="AM99" s="289">
        <f>IF($AB$97=Calculations!$E28,((Budget!$AG$97*Calculations!$I$16)/9*3)*Budget!AM97,($AG$97*Calculations!$I$16)*AM97)*(AM6&lt;=$C$3)</f>
        <v>0</v>
      </c>
      <c r="AN99" s="289">
        <f>IF($AB$97=Calculations!$E28,((Budget!$AG$97*Calculations!$I$16)/9*3)*Budget!AN97,($AG$97*Calculations!$I$16)*AN97)*(AN6&lt;=$C$3)</f>
        <v>0</v>
      </c>
      <c r="AO99" s="289">
        <f>IF($AB$97=Calculations!$E28,((Budget!$AG$97*Calculations!$I$16)/9*3)*Budget!AO97,($AG$97*Calculations!$I$16)*AO97)*(AO6&lt;=$C$3)</f>
        <v>0</v>
      </c>
      <c r="AP99" s="289">
        <f>IF($AB$97=Calculations!$E28,((Budget!$AG$97*Calculations!$I$16)/9*3)*Budget!AP97,($AG$97*Calculations!$I$16)*AP97)*(AP6&lt;=$C$3)</f>
        <v>0</v>
      </c>
      <c r="AQ99" s="289">
        <f>IF($AB$97=Calculations!$E28,((Budget!$AG$97*Calculations!$I$16)/9*3)*Budget!AQ97,($AG$97*Calculations!$I$16)*AQ97)*(AQ6&lt;=$C$3)</f>
        <v>0</v>
      </c>
      <c r="AR99" s="281">
        <f>SUM(AK99:AQ99)</f>
        <v>0</v>
      </c>
    </row>
    <row r="100" spans="1:44" hidden="1" outlineLevel="1" x14ac:dyDescent="0.3">
      <c r="A100" s="68"/>
      <c r="B100" s="409"/>
      <c r="C100" s="409"/>
      <c r="D100" s="99"/>
      <c r="E100" s="400"/>
      <c r="F100" s="403"/>
      <c r="G100" s="388"/>
      <c r="H100" s="391"/>
      <c r="I100" s="391"/>
      <c r="J100" s="406"/>
      <c r="K100" s="395"/>
      <c r="L100" s="361"/>
      <c r="M100" s="363"/>
      <c r="N100" s="277">
        <f>M97</f>
        <v>0</v>
      </c>
      <c r="O100" s="290">
        <f>O99*($L$97*Calculations!J15)*(O6&lt;=$C$3)</f>
        <v>0</v>
      </c>
      <c r="P100" s="290">
        <f>P99*($L$97*Calculations!K15)*(P6&lt;=$C$3)</f>
        <v>0</v>
      </c>
      <c r="Q100" s="290">
        <f>Q99*($L$97*Calculations!L15)*(Q6&lt;=$C$3)</f>
        <v>0</v>
      </c>
      <c r="R100" s="290">
        <f>R99*($L$97*Calculations!M15)*(R6&lt;=$C$3)</f>
        <v>0</v>
      </c>
      <c r="S100" s="290">
        <f>S99*($L$97*Calculations!N15)*(S6&lt;=$C$3)</f>
        <v>0</v>
      </c>
      <c r="T100" s="290">
        <f>T99*($L$97*Calculations!O15)*(T6&lt;=$C$3)</f>
        <v>0</v>
      </c>
      <c r="U100" s="283">
        <f>SUM(N100:T100)</f>
        <v>0</v>
      </c>
      <c r="X100" s="89"/>
      <c r="Y100" s="383"/>
      <c r="Z100" s="383"/>
      <c r="AA100" s="100"/>
      <c r="AB100" s="368"/>
      <c r="AC100" s="386"/>
      <c r="AD100" s="388"/>
      <c r="AE100" s="391"/>
      <c r="AF100" s="391"/>
      <c r="AG100" s="393"/>
      <c r="AH100" s="395"/>
      <c r="AI100" s="361"/>
      <c r="AJ100" s="363"/>
      <c r="AK100" s="277">
        <f>AJ97</f>
        <v>0</v>
      </c>
      <c r="AL100" s="290">
        <f>AL99*($AI$97*Calculations!$I$15)*(AL6&lt;=$C$3)</f>
        <v>0</v>
      </c>
      <c r="AM100" s="290">
        <f>AM99*($AI$97*Calculations!$I$15)*(AM6&lt;=$C$3)</f>
        <v>0</v>
      </c>
      <c r="AN100" s="290">
        <f>AN99*($AI$97*Calculations!$I$15)*(AN6&lt;=$C$3)</f>
        <v>0</v>
      </c>
      <c r="AO100" s="290">
        <f>AO99*($AI$97*Calculations!$I$15)*(AO6&lt;=$C$3)</f>
        <v>0</v>
      </c>
      <c r="AP100" s="290">
        <f>AP99*($AI$97*Calculations!$I$15)*(AP6&lt;=$C$3)</f>
        <v>0</v>
      </c>
      <c r="AQ100" s="290">
        <f>AQ99*($AI$97*Calculations!$I$15)*(AQ6&lt;=$C$3)</f>
        <v>0</v>
      </c>
      <c r="AR100" s="283">
        <f>SUM(AK100:AQ100)</f>
        <v>0</v>
      </c>
    </row>
    <row r="101" spans="1:44" ht="14.4" hidden="1" customHeight="1" outlineLevel="1" x14ac:dyDescent="0.3">
      <c r="A101" s="68"/>
      <c r="B101" s="396"/>
      <c r="C101" s="396"/>
      <c r="D101" s="101"/>
      <c r="E101" s="399" t="s">
        <v>155</v>
      </c>
      <c r="F101" s="401"/>
      <c r="G101" s="387">
        <f>(_xlfn.XLOOKUP(E101,Calculations!E26:E30,Calculations!G26:G30))*F101</f>
        <v>0</v>
      </c>
      <c r="H101" s="389"/>
      <c r="I101" s="389"/>
      <c r="J101" s="404"/>
      <c r="K101" s="394">
        <f>IF(E101=Calculations!E76,(Budget!J101/9)*3*Budget!F101,J101*F101)</f>
        <v>0</v>
      </c>
      <c r="L101" s="360">
        <f>_xlfn.XLOOKUP(E101,Calculations!E26:E30,Calculations!F26:F30)</f>
        <v>0.32419999999999999</v>
      </c>
      <c r="M101" s="362">
        <f>K101*L101</f>
        <v>0</v>
      </c>
      <c r="N101" s="273">
        <f>F101</f>
        <v>0</v>
      </c>
      <c r="O101" s="109">
        <f>N101*(O6&lt;=$C$3)</f>
        <v>0</v>
      </c>
      <c r="P101" s="109">
        <f>O101*(P6&lt;=$C$3)</f>
        <v>0</v>
      </c>
      <c r="Q101" s="109">
        <f t="shared" ref="Q101:R101" si="225">P101*(Q6&lt;=$C$3)</f>
        <v>0</v>
      </c>
      <c r="R101" s="109">
        <f t="shared" si="225"/>
        <v>0</v>
      </c>
      <c r="S101" s="109">
        <f t="shared" ref="S101" si="226">R101*(S6&lt;=$C$3)</f>
        <v>0</v>
      </c>
      <c r="T101" s="109">
        <f t="shared" ref="T101" si="227">S101*(T6&lt;=$C$3)</f>
        <v>0</v>
      </c>
      <c r="U101" s="103"/>
      <c r="X101" s="89"/>
      <c r="Y101" s="365">
        <f t="shared" ref="Y101" si="228">B101</f>
        <v>0</v>
      </c>
      <c r="Z101" s="365">
        <f t="shared" ref="Z101" si="229">C101</f>
        <v>0</v>
      </c>
      <c r="AA101" s="104"/>
      <c r="AB101" s="367" t="s">
        <v>155</v>
      </c>
      <c r="AC101" s="384"/>
      <c r="AD101" s="387">
        <f>(_xlfn.XLOOKUP(E101,Calculations!E26:E30,Calculations!G26:G30))*AC101</f>
        <v>0</v>
      </c>
      <c r="AE101" s="389"/>
      <c r="AF101" s="389"/>
      <c r="AG101" s="392">
        <f t="shared" ref="AG101" si="230">J101</f>
        <v>0</v>
      </c>
      <c r="AH101" s="394">
        <f>IF(AB101=Calculations!E28,(Budget!AG101/9)*3*Budget!AC101,AG101*AC101)</f>
        <v>0</v>
      </c>
      <c r="AI101" s="360">
        <f>_xlfn.XLOOKUP(AB101,Calculations!E26:E30,Calculations!F26:F30)</f>
        <v>0.32419999999999999</v>
      </c>
      <c r="AJ101" s="362">
        <f>AH101*AI101</f>
        <v>0</v>
      </c>
      <c r="AK101" s="278">
        <f>AC101</f>
        <v>0</v>
      </c>
      <c r="AL101" s="110">
        <f>AK101*(AL6&lt;=$C$3)</f>
        <v>0</v>
      </c>
      <c r="AM101" s="110">
        <f>AL101*(AM6&lt;=$C$3)</f>
        <v>0</v>
      </c>
      <c r="AN101" s="110">
        <f t="shared" ref="AN101" si="231">AM101*(AN6&lt;=$C$3)</f>
        <v>0</v>
      </c>
      <c r="AO101" s="110">
        <f t="shared" ref="AO101" si="232">AN101*(AO6&lt;=$C$3)</f>
        <v>0</v>
      </c>
      <c r="AP101" s="110">
        <f t="shared" ref="AP101" si="233">AO101*(AP6&lt;=$C$3)</f>
        <v>0</v>
      </c>
      <c r="AQ101" s="110">
        <f t="shared" ref="AQ101" si="234">AP101*(AQ6&lt;=$C$3)</f>
        <v>0</v>
      </c>
      <c r="AR101" s="103"/>
    </row>
    <row r="102" spans="1:44" hidden="1" outlineLevel="1" x14ac:dyDescent="0.3">
      <c r="A102" s="68"/>
      <c r="B102" s="397"/>
      <c r="C102" s="397"/>
      <c r="D102" s="68"/>
      <c r="E102" s="399"/>
      <c r="F102" s="402"/>
      <c r="G102" s="387"/>
      <c r="H102" s="390"/>
      <c r="I102" s="390"/>
      <c r="J102" s="405"/>
      <c r="K102" s="394"/>
      <c r="L102" s="360"/>
      <c r="M102" s="362"/>
      <c r="N102" s="270">
        <f>G101</f>
        <v>0</v>
      </c>
      <c r="O102" s="279">
        <f>(_xlfn.XLOOKUP($E$101,Calculations!$E$26:$E$30,Calculations!$G$26:$G$30))*O$101</f>
        <v>0</v>
      </c>
      <c r="P102" s="279">
        <f>(_xlfn.XLOOKUP($E$101,Calculations!$E$26:$E$30,Calculations!$G$26:$G$30))*P$101</f>
        <v>0</v>
      </c>
      <c r="Q102" s="279">
        <f>(_xlfn.XLOOKUP($E$101,Calculations!$E$26:$E$30,Calculations!$G$26:$G$30))*Q$101</f>
        <v>0</v>
      </c>
      <c r="R102" s="279">
        <f>(_xlfn.XLOOKUP($E$101,Calculations!$E$26:$E$30,Calculations!$G$26:$G$30))*R$101</f>
        <v>0</v>
      </c>
      <c r="S102" s="279">
        <f>(_xlfn.XLOOKUP($E$101,Calculations!$E$26:$E$30,Calculations!$G$26:$G$30))*S$101</f>
        <v>0</v>
      </c>
      <c r="T102" s="279">
        <f>(_xlfn.XLOOKUP($E$101,Calculations!$E$26:$E$30,Calculations!$G$26:$G$30))*T$101</f>
        <v>0</v>
      </c>
      <c r="U102" s="284"/>
      <c r="X102" s="89"/>
      <c r="Y102" s="365"/>
      <c r="Z102" s="365"/>
      <c r="AA102" s="89"/>
      <c r="AB102" s="367"/>
      <c r="AC102" s="385"/>
      <c r="AD102" s="387"/>
      <c r="AE102" s="390"/>
      <c r="AF102" s="390"/>
      <c r="AG102" s="392"/>
      <c r="AH102" s="394"/>
      <c r="AI102" s="360"/>
      <c r="AJ102" s="362"/>
      <c r="AK102" s="270">
        <f>AD101</f>
        <v>0</v>
      </c>
      <c r="AL102" s="279">
        <f>(_xlfn.XLOOKUP($E$101,Calculations!$E$26:$E$30,Calculations!$G$26:$G$30))*AL$101</f>
        <v>0</v>
      </c>
      <c r="AM102" s="279">
        <f>(_xlfn.XLOOKUP($E$101,Calculations!$E$26:$E$30,Calculations!$G$26:$G$30))*AM$101</f>
        <v>0</v>
      </c>
      <c r="AN102" s="279">
        <f>(_xlfn.XLOOKUP($E$101,Calculations!$E$26:$E$30,Calculations!$G$26:$G$30))*AN$101</f>
        <v>0</v>
      </c>
      <c r="AO102" s="279">
        <f>(_xlfn.XLOOKUP($E$101,Calculations!$E$26:$E$30,Calculations!$G$26:$G$30))*AO$101</f>
        <v>0</v>
      </c>
      <c r="AP102" s="279">
        <f>(_xlfn.XLOOKUP($E$101,Calculations!$E$26:$E$30,Calculations!$G$26:$G$30))*AP$101</f>
        <v>0</v>
      </c>
      <c r="AQ102" s="279">
        <f>(_xlfn.XLOOKUP($E$101,Calculations!$E$26:$E$30,Calculations!$G$26:$G$30))*AQ$101</f>
        <v>0</v>
      </c>
      <c r="AR102" s="284"/>
    </row>
    <row r="103" spans="1:44" hidden="1" outlineLevel="1" x14ac:dyDescent="0.3">
      <c r="A103" s="68"/>
      <c r="B103" s="397"/>
      <c r="C103" s="397"/>
      <c r="D103" s="68"/>
      <c r="E103" s="399"/>
      <c r="F103" s="402"/>
      <c r="G103" s="387"/>
      <c r="H103" s="390"/>
      <c r="I103" s="390"/>
      <c r="J103" s="405"/>
      <c r="K103" s="394"/>
      <c r="L103" s="360"/>
      <c r="M103" s="362"/>
      <c r="N103" s="274">
        <f>K101</f>
        <v>0</v>
      </c>
      <c r="O103" s="285">
        <f>IF($E$101=Calculations!$E28,((Budget!$J$101*Calculations!J16)/9*3)*Budget!O101,($J$101*Calculations!J16)*O101)*(O6&lt;=$C$3)</f>
        <v>0</v>
      </c>
      <c r="P103" s="285">
        <f>IF($E$101=Calculations!$E28,((Budget!$J$101*Calculations!K16)/9*3)*Budget!P101,($J$101*Calculations!K16)*P101)*(P6&lt;=$C$3)</f>
        <v>0</v>
      </c>
      <c r="Q103" s="285">
        <f>IF($E$101=Calculations!$E28,((Budget!$J$101*Calculations!L16)/9*3)*Budget!Q101,($J$101*Calculations!L16)*Q101)*(Q6&lt;=$C$3)</f>
        <v>0</v>
      </c>
      <c r="R103" s="285">
        <f>IF($E$101=Calculations!$E28,((Budget!$J$101*Calculations!M16)/9*3)*Budget!R101,($J$101*Calculations!M16)*R101)*(R6&lt;=$C$3)</f>
        <v>0</v>
      </c>
      <c r="S103" s="285">
        <f>IF($E$101=Calculations!$E28,((Budget!$J$101*Calculations!N16)/9*3)*Budget!S101,($J$101*Calculations!N16)*S101)*(S6&lt;=$C$3)</f>
        <v>0</v>
      </c>
      <c r="T103" s="285">
        <f>IF($E$101=Calculations!$E28,((Budget!$J$101*Calculations!O16)/9*3)*Budget!T101,($J$101*Calculations!O16)*T101)*(T6&lt;=$C$3)</f>
        <v>0</v>
      </c>
      <c r="U103" s="286">
        <f>SUM(N103:T103)</f>
        <v>0</v>
      </c>
      <c r="X103" s="89"/>
      <c r="Y103" s="365"/>
      <c r="Z103" s="365"/>
      <c r="AA103" s="89"/>
      <c r="AB103" s="367"/>
      <c r="AC103" s="385"/>
      <c r="AD103" s="387"/>
      <c r="AE103" s="390"/>
      <c r="AF103" s="390"/>
      <c r="AG103" s="392"/>
      <c r="AH103" s="394"/>
      <c r="AI103" s="360"/>
      <c r="AJ103" s="362"/>
      <c r="AK103" s="274">
        <f>AH101</f>
        <v>0</v>
      </c>
      <c r="AL103" s="285">
        <f>IF($AB$101=Calculations!$E28,((Budget!$AG$101*Calculations!$I$16)/9*3)*Budget!AL101,($AG$101*Calculations!$I$16)*AL101)*(AL6&lt;=$C$3)</f>
        <v>0</v>
      </c>
      <c r="AM103" s="285">
        <f>IF($AB$101=Calculations!$E28,((Budget!$AG$101*Calculations!$I$16)/9*3)*Budget!AM101,($AG$101*Calculations!$I$16)*AM101)*(AM6&lt;=$C$3)</f>
        <v>0</v>
      </c>
      <c r="AN103" s="285">
        <f>IF($AB$101=Calculations!$E28,((Budget!$AG$101*Calculations!$I$16)/9*3)*Budget!AN101,($AG$101*Calculations!$I$16)*AN101)*(AN6&lt;=$C$3)</f>
        <v>0</v>
      </c>
      <c r="AO103" s="285">
        <f>IF($AB$101=Calculations!$E28,((Budget!$AG$101*Calculations!$I$16)/9*3)*Budget!AO101,($AG$101*Calculations!$I$16)*AO101)*(AO6&lt;=$C$3)</f>
        <v>0</v>
      </c>
      <c r="AP103" s="285">
        <f>IF($AB$101=Calculations!$E28,((Budget!$AG$101*Calculations!$I$16)/9*3)*Budget!AP101,($AG$101*Calculations!$I$16)*AP101)*(AP6&lt;=$C$3)</f>
        <v>0</v>
      </c>
      <c r="AQ103" s="285">
        <f>IF($AB$101=Calculations!$E28,((Budget!$AG$101*Calculations!$I$16)/9*3)*Budget!AQ101,($AG$101*Calculations!$I$16)*AQ101)*(AQ6&lt;=$C$3)</f>
        <v>0</v>
      </c>
      <c r="AR103" s="286">
        <f>SUM(AK103:AQ103)</f>
        <v>0</v>
      </c>
    </row>
    <row r="104" spans="1:44" hidden="1" outlineLevel="1" x14ac:dyDescent="0.3">
      <c r="A104" s="68"/>
      <c r="B104" s="398"/>
      <c r="C104" s="398"/>
      <c r="D104" s="99"/>
      <c r="E104" s="400"/>
      <c r="F104" s="403"/>
      <c r="G104" s="388"/>
      <c r="H104" s="391"/>
      <c r="I104" s="391"/>
      <c r="J104" s="406"/>
      <c r="K104" s="395"/>
      <c r="L104" s="361"/>
      <c r="M104" s="363"/>
      <c r="N104" s="275">
        <f>M101</f>
        <v>0</v>
      </c>
      <c r="O104" s="287">
        <f>O103*($L$101*Calculations!J15)*(O6&lt;=$C$3)</f>
        <v>0</v>
      </c>
      <c r="P104" s="287">
        <f>P103*($L$101*Calculations!K15)*(P6&lt;=$C$3)</f>
        <v>0</v>
      </c>
      <c r="Q104" s="287">
        <f>Q103*($L$101*Calculations!L15)*(Q6&lt;=$C$3)</f>
        <v>0</v>
      </c>
      <c r="R104" s="287">
        <f>R103*($L$101*Calculations!M15)*(R6&lt;=$C$3)</f>
        <v>0</v>
      </c>
      <c r="S104" s="287">
        <f>S103*($L$101*Calculations!N15)*(S6&lt;=$C$3)</f>
        <v>0</v>
      </c>
      <c r="T104" s="287">
        <f>T103*($L$101*Calculations!O15)*(T6&lt;=$C$3)</f>
        <v>0</v>
      </c>
      <c r="U104" s="288">
        <f>SUM(N104:T104)</f>
        <v>0</v>
      </c>
      <c r="X104" s="89"/>
      <c r="Y104" s="366"/>
      <c r="Z104" s="366"/>
      <c r="AA104" s="100"/>
      <c r="AB104" s="368"/>
      <c r="AC104" s="386"/>
      <c r="AD104" s="388"/>
      <c r="AE104" s="391"/>
      <c r="AF104" s="391"/>
      <c r="AG104" s="393"/>
      <c r="AH104" s="395"/>
      <c r="AI104" s="361"/>
      <c r="AJ104" s="363"/>
      <c r="AK104" s="275">
        <f>AJ101</f>
        <v>0</v>
      </c>
      <c r="AL104" s="287">
        <f>AL103*($AI$101*Calculations!$I$15)*(AL6&lt;=$C$3)</f>
        <v>0</v>
      </c>
      <c r="AM104" s="287">
        <f>AM103*($AI$101*Calculations!$I$15)*(AM6&lt;=$C$3)</f>
        <v>0</v>
      </c>
      <c r="AN104" s="287">
        <f>AN103*($AI$101*Calculations!$I$15)*(AN6&lt;=$C$3)</f>
        <v>0</v>
      </c>
      <c r="AO104" s="287">
        <f>AO103*($AI$101*Calculations!$I$15)*(AO6&lt;=$C$3)</f>
        <v>0</v>
      </c>
      <c r="AP104" s="287">
        <f>AP103*($AI$101*Calculations!$I$15)*(AP6&lt;=$C$3)</f>
        <v>0</v>
      </c>
      <c r="AQ104" s="287">
        <f>AQ103*($AI$101*Calculations!$I$15)*(AQ6&lt;=$C$3)</f>
        <v>0</v>
      </c>
      <c r="AR104" s="288">
        <f>SUM(AK104:AQ104)</f>
        <v>0</v>
      </c>
    </row>
    <row r="105" spans="1:44" ht="14.4" hidden="1" customHeight="1" outlineLevel="1" x14ac:dyDescent="0.3">
      <c r="A105" s="68"/>
      <c r="B105" s="407"/>
      <c r="C105" s="407"/>
      <c r="D105" s="101"/>
      <c r="E105" s="399" t="s">
        <v>155</v>
      </c>
      <c r="F105" s="401"/>
      <c r="G105" s="387">
        <f>(_xlfn.XLOOKUP(E105,Calculations!E26:E30,Calculations!G26:G30))*F105</f>
        <v>0</v>
      </c>
      <c r="H105" s="389"/>
      <c r="I105" s="389"/>
      <c r="J105" s="404"/>
      <c r="K105" s="394">
        <f>IF(E105=Calculations!E79,(Budget!J105/9)*3*Budget!F105,J105*F105)</f>
        <v>0</v>
      </c>
      <c r="L105" s="360">
        <f>_xlfn.XLOOKUP(E105,Calculations!E26:E30,Calculations!F26:F30)</f>
        <v>0.32419999999999999</v>
      </c>
      <c r="M105" s="362">
        <f>K105*L105</f>
        <v>0</v>
      </c>
      <c r="N105" s="273">
        <f>F105</f>
        <v>0</v>
      </c>
      <c r="O105" s="109">
        <f>N105*(O6&lt;=$C$3)</f>
        <v>0</v>
      </c>
      <c r="P105" s="109">
        <f>O105*(P6&lt;=$C$3)</f>
        <v>0</v>
      </c>
      <c r="Q105" s="109">
        <f t="shared" ref="Q105:R105" si="235">P105*(Q6&lt;=$C$3)</f>
        <v>0</v>
      </c>
      <c r="R105" s="109">
        <f t="shared" si="235"/>
        <v>0</v>
      </c>
      <c r="S105" s="109">
        <f t="shared" ref="S105" si="236">R105*(S6&lt;=$C$3)</f>
        <v>0</v>
      </c>
      <c r="T105" s="109">
        <f t="shared" ref="T105" si="237">S105*(T6&lt;=$C$3)</f>
        <v>0</v>
      </c>
      <c r="U105" s="103"/>
      <c r="X105" s="89"/>
      <c r="Y105" s="382">
        <f t="shared" ref="Y105" si="238">B105</f>
        <v>0</v>
      </c>
      <c r="Z105" s="382">
        <f t="shared" ref="Z105" si="239">C105</f>
        <v>0</v>
      </c>
      <c r="AA105" s="104"/>
      <c r="AB105" s="367" t="s">
        <v>155</v>
      </c>
      <c r="AC105" s="384"/>
      <c r="AD105" s="387">
        <f>(_xlfn.XLOOKUP(E105,Calculations!E26:E30,Calculations!G26:G30))*AC105</f>
        <v>0</v>
      </c>
      <c r="AE105" s="389"/>
      <c r="AF105" s="389"/>
      <c r="AG105" s="392">
        <f t="shared" ref="AG105" si="240">J105</f>
        <v>0</v>
      </c>
      <c r="AH105" s="394">
        <f>IF(AB105=Calculations!E28,(Budget!AG105/9)*3*Budget!AC105,AG105*AC105)</f>
        <v>0</v>
      </c>
      <c r="AI105" s="360">
        <f>_xlfn.XLOOKUP(AB105,Calculations!E26:E30,Calculations!F26:F30)</f>
        <v>0.32419999999999999</v>
      </c>
      <c r="AJ105" s="362">
        <f>AH105*AI105</f>
        <v>0</v>
      </c>
      <c r="AK105" s="278">
        <f>AC105</f>
        <v>0</v>
      </c>
      <c r="AL105" s="110">
        <f>AK105*(AL6&lt;=$C$3)</f>
        <v>0</v>
      </c>
      <c r="AM105" s="110">
        <f>AL105*(AM6&lt;=$C$3)</f>
        <v>0</v>
      </c>
      <c r="AN105" s="110">
        <f t="shared" ref="AN105" si="241">AM105*(AN6&lt;=$C$3)</f>
        <v>0</v>
      </c>
      <c r="AO105" s="110">
        <f t="shared" ref="AO105" si="242">AN105*(AO6&lt;=$C$3)</f>
        <v>0</v>
      </c>
      <c r="AP105" s="110">
        <f t="shared" ref="AP105" si="243">AO105*(AP6&lt;=$C$3)</f>
        <v>0</v>
      </c>
      <c r="AQ105" s="110">
        <f t="shared" ref="AQ105" si="244">AP105*(AQ6&lt;=$C$3)</f>
        <v>0</v>
      </c>
      <c r="AR105" s="103"/>
    </row>
    <row r="106" spans="1:44" hidden="1" outlineLevel="1" x14ac:dyDescent="0.3">
      <c r="A106" s="68"/>
      <c r="B106" s="408"/>
      <c r="C106" s="408"/>
      <c r="D106" s="68"/>
      <c r="E106" s="399"/>
      <c r="F106" s="402"/>
      <c r="G106" s="387"/>
      <c r="H106" s="390"/>
      <c r="I106" s="390"/>
      <c r="J106" s="405"/>
      <c r="K106" s="394"/>
      <c r="L106" s="360"/>
      <c r="M106" s="362"/>
      <c r="N106" s="270">
        <f>G105</f>
        <v>0</v>
      </c>
      <c r="O106" s="279">
        <f>(_xlfn.XLOOKUP($E$105,Calculations!$E$26:$E$30,Calculations!$G$26:$G$30))*O$105</f>
        <v>0</v>
      </c>
      <c r="P106" s="279">
        <f>(_xlfn.XLOOKUP($E$105,Calculations!$E$26:$E$30,Calculations!$G$26:$G$30))*P$105</f>
        <v>0</v>
      </c>
      <c r="Q106" s="279">
        <f>(_xlfn.XLOOKUP($E$105,Calculations!$E$26:$E$30,Calculations!$G$26:$G$30))*Q$105</f>
        <v>0</v>
      </c>
      <c r="R106" s="279">
        <f>(_xlfn.XLOOKUP($E$105,Calculations!$E$26:$E$30,Calculations!$G$26:$G$30))*R$105</f>
        <v>0</v>
      </c>
      <c r="S106" s="279">
        <f>(_xlfn.XLOOKUP($E$105,Calculations!$E$26:$E$30,Calculations!$G$26:$G$30))*S$105</f>
        <v>0</v>
      </c>
      <c r="T106" s="279">
        <f>(_xlfn.XLOOKUP($E$105,Calculations!$E$26:$E$30,Calculations!$G$26:$G$30))*T$105</f>
        <v>0</v>
      </c>
      <c r="U106" s="284"/>
      <c r="X106" s="89"/>
      <c r="Y106" s="382"/>
      <c r="Z106" s="382"/>
      <c r="AA106" s="89"/>
      <c r="AB106" s="367"/>
      <c r="AC106" s="385"/>
      <c r="AD106" s="387"/>
      <c r="AE106" s="390"/>
      <c r="AF106" s="390"/>
      <c r="AG106" s="392"/>
      <c r="AH106" s="394"/>
      <c r="AI106" s="360"/>
      <c r="AJ106" s="362"/>
      <c r="AK106" s="270">
        <f>AD105</f>
        <v>0</v>
      </c>
      <c r="AL106" s="279">
        <f>(_xlfn.XLOOKUP($E$105,Calculations!$E$26:$E$30,Calculations!$G$26:$G$30))*AL$105</f>
        <v>0</v>
      </c>
      <c r="AM106" s="279">
        <f>(_xlfn.XLOOKUP($E$105,Calculations!$E$26:$E$30,Calculations!$G$26:$G$30))*AM$105</f>
        <v>0</v>
      </c>
      <c r="AN106" s="279">
        <f>(_xlfn.XLOOKUP($E$105,Calculations!$E$26:$E$30,Calculations!$G$26:$G$30))*AN$105</f>
        <v>0</v>
      </c>
      <c r="AO106" s="279">
        <f>(_xlfn.XLOOKUP($E$105,Calculations!$E$26:$E$30,Calculations!$G$26:$G$30))*AO$105</f>
        <v>0</v>
      </c>
      <c r="AP106" s="279">
        <f>(_xlfn.XLOOKUP($E$105,Calculations!$E$26:$E$30,Calculations!$G$26:$G$30))*AP$105</f>
        <v>0</v>
      </c>
      <c r="AQ106" s="279">
        <f>(_xlfn.XLOOKUP($E$105,Calculations!$E$26:$E$30,Calculations!$G$26:$G$30))*AQ$105</f>
        <v>0</v>
      </c>
      <c r="AR106" s="284"/>
    </row>
    <row r="107" spans="1:44" hidden="1" outlineLevel="1" x14ac:dyDescent="0.3">
      <c r="A107" s="68"/>
      <c r="B107" s="408"/>
      <c r="C107" s="408"/>
      <c r="D107" s="68"/>
      <c r="E107" s="399"/>
      <c r="F107" s="402"/>
      <c r="G107" s="387"/>
      <c r="H107" s="390"/>
      <c r="I107" s="390"/>
      <c r="J107" s="405"/>
      <c r="K107" s="394"/>
      <c r="L107" s="360"/>
      <c r="M107" s="362"/>
      <c r="N107" s="276">
        <f>K105</f>
        <v>0</v>
      </c>
      <c r="O107" s="289">
        <f>IF($E$105=Calculations!$E28,((Budget!$J$105*Calculations!J16)/9*3)*Budget!O105,($J$105*Calculations!J16)*O105)*(O6&lt;=$C$3)</f>
        <v>0</v>
      </c>
      <c r="P107" s="289">
        <f>IF($E$105=Calculations!$E28,((Budget!$J$105*Calculations!K16)/9*3)*Budget!P105,($J$105*Calculations!K16)*P105)*(P6&lt;=$C$3)</f>
        <v>0</v>
      </c>
      <c r="Q107" s="289">
        <f>IF($E$105=Calculations!$E28,((Budget!$J$105*Calculations!L16)/9*3)*Budget!Q105,($J$105*Calculations!L16)*Q105)*(Q6&lt;=$C$3)</f>
        <v>0</v>
      </c>
      <c r="R107" s="289">
        <f>IF($E$105=Calculations!$E28,((Budget!$J$105*Calculations!M16)/9*3)*Budget!R105,($J$105*Calculations!M16)*R105)*(R6&lt;=$C$3)</f>
        <v>0</v>
      </c>
      <c r="S107" s="289">
        <f>IF($E$105=Calculations!$E28,((Budget!$J$105*Calculations!N16)/9*3)*Budget!S105,($J$105*Calculations!N16)*S105)*(S6&lt;=$C$3)</f>
        <v>0</v>
      </c>
      <c r="T107" s="289">
        <f>IF($E$105=Calculations!$E28,((Budget!$J$105*Calculations!O16)/9*3)*Budget!T105,($J$105*Calculations!O16)*T105)*(T6&lt;=$C$3)</f>
        <v>0</v>
      </c>
      <c r="U107" s="281">
        <f>SUM(N107:T107)</f>
        <v>0</v>
      </c>
      <c r="X107" s="89"/>
      <c r="Y107" s="382"/>
      <c r="Z107" s="382"/>
      <c r="AA107" s="89"/>
      <c r="AB107" s="367"/>
      <c r="AC107" s="385"/>
      <c r="AD107" s="387"/>
      <c r="AE107" s="390"/>
      <c r="AF107" s="390"/>
      <c r="AG107" s="392"/>
      <c r="AH107" s="394"/>
      <c r="AI107" s="360"/>
      <c r="AJ107" s="362"/>
      <c r="AK107" s="276">
        <f>AH105</f>
        <v>0</v>
      </c>
      <c r="AL107" s="289">
        <f>IF($AB$105=Calculations!$E28,((Budget!$AG$105*Calculations!$I$16)/9*3)*Budget!AL105,($AG$105*Calculations!$I$16)*AL105)*(AL6&lt;=$C$3)</f>
        <v>0</v>
      </c>
      <c r="AM107" s="289">
        <f>IF($AB$105=Calculations!$E28,((Budget!$AG$105*Calculations!$I$16)/9*3)*Budget!AM105,($AG$105*Calculations!$I$16)*AM105)*(AM6&lt;=$C$3)</f>
        <v>0</v>
      </c>
      <c r="AN107" s="289">
        <f>IF($AB$105=Calculations!$E28,((Budget!$AG$105*Calculations!$I$16)/9*3)*Budget!AN105,($AG$105*Calculations!$I$16)*AN105)*(AN6&lt;=$C$3)</f>
        <v>0</v>
      </c>
      <c r="AO107" s="289">
        <f>IF($AB$105=Calculations!$E28,((Budget!$AG$105*Calculations!$I$16)/9*3)*Budget!AO105,($AG$105*Calculations!$I$16)*AO105)*(AO6&lt;=$C$3)</f>
        <v>0</v>
      </c>
      <c r="AP107" s="289">
        <f>IF($AB$105=Calculations!$E28,((Budget!$AG$105*Calculations!$I$16)/9*3)*Budget!AP105,($AG$105*Calculations!$I$16)*AP105)*(AP6&lt;=$C$3)</f>
        <v>0</v>
      </c>
      <c r="AQ107" s="289">
        <f>IF($AB$105=Calculations!$E28,((Budget!$AG$105*Calculations!$I$16)/9*3)*Budget!AQ105,($AG$105*Calculations!$I$16)*AQ105)*(AQ6&lt;=$C$3)</f>
        <v>0</v>
      </c>
      <c r="AR107" s="281">
        <f>SUM(AK107:AQ107)</f>
        <v>0</v>
      </c>
    </row>
    <row r="108" spans="1:44" hidden="1" outlineLevel="1" x14ac:dyDescent="0.3">
      <c r="A108" s="68"/>
      <c r="B108" s="409"/>
      <c r="C108" s="409"/>
      <c r="D108" s="99"/>
      <c r="E108" s="400"/>
      <c r="F108" s="403"/>
      <c r="G108" s="388"/>
      <c r="H108" s="391"/>
      <c r="I108" s="391"/>
      <c r="J108" s="406"/>
      <c r="K108" s="395"/>
      <c r="L108" s="361"/>
      <c r="M108" s="363"/>
      <c r="N108" s="277">
        <f>M105</f>
        <v>0</v>
      </c>
      <c r="O108" s="290">
        <f>O107*($L$105*Calculations!J15)*(O6&lt;=$C$3)</f>
        <v>0</v>
      </c>
      <c r="P108" s="290">
        <f>P107*($L$105*Calculations!K15)*(P6&lt;=$C$3)</f>
        <v>0</v>
      </c>
      <c r="Q108" s="290">
        <f>Q107*($L$105*Calculations!L15)*(Q6&lt;=$C$3)</f>
        <v>0</v>
      </c>
      <c r="R108" s="290">
        <f>R107*($L$105*Calculations!M15)*(R6&lt;=$C$3)</f>
        <v>0</v>
      </c>
      <c r="S108" s="290">
        <f>S107*($L$105*Calculations!N15)*(S6&lt;=$C$3)</f>
        <v>0</v>
      </c>
      <c r="T108" s="290">
        <f>T107*($L$105*Calculations!O15)*(T6&lt;=$C$3)</f>
        <v>0</v>
      </c>
      <c r="U108" s="283">
        <f>SUM(N108:T108)</f>
        <v>0</v>
      </c>
      <c r="X108" s="89"/>
      <c r="Y108" s="383"/>
      <c r="Z108" s="383"/>
      <c r="AA108" s="100"/>
      <c r="AB108" s="368"/>
      <c r="AC108" s="386"/>
      <c r="AD108" s="388"/>
      <c r="AE108" s="391"/>
      <c r="AF108" s="391"/>
      <c r="AG108" s="393"/>
      <c r="AH108" s="395"/>
      <c r="AI108" s="361"/>
      <c r="AJ108" s="363"/>
      <c r="AK108" s="277">
        <f>AJ105</f>
        <v>0</v>
      </c>
      <c r="AL108" s="290">
        <f>AL107*($AI$105*Calculations!$I$15)*(AL6&lt;=$C$3)</f>
        <v>0</v>
      </c>
      <c r="AM108" s="290">
        <f>AM107*($AI$105*Calculations!$I$15)*(AM6&lt;=$C$3)</f>
        <v>0</v>
      </c>
      <c r="AN108" s="290">
        <f>AN107*($AI$105*Calculations!$I$15)*(AN6&lt;=$C$3)</f>
        <v>0</v>
      </c>
      <c r="AO108" s="290">
        <f>AO107*($AI$105*Calculations!$I$15)*(AO6&lt;=$C$3)</f>
        <v>0</v>
      </c>
      <c r="AP108" s="290">
        <f>AP107*($AI$105*Calculations!$I$15)*(AP6&lt;=$C$3)</f>
        <v>0</v>
      </c>
      <c r="AQ108" s="290">
        <f>AQ107*($AI$105*Calculations!$I$15)*(AQ6&lt;=$C$3)</f>
        <v>0</v>
      </c>
      <c r="AR108" s="283">
        <f>SUM(AK108:AQ108)</f>
        <v>0</v>
      </c>
    </row>
    <row r="109" spans="1:44" ht="14.4" hidden="1" customHeight="1" outlineLevel="1" x14ac:dyDescent="0.3">
      <c r="A109" s="68"/>
      <c r="B109" s="396"/>
      <c r="C109" s="396"/>
      <c r="D109" s="101"/>
      <c r="E109" s="399" t="s">
        <v>155</v>
      </c>
      <c r="F109" s="401"/>
      <c r="G109" s="387">
        <f>(_xlfn.XLOOKUP(E109,Calculations!E26:E30,Calculations!G26:G30))*F109</f>
        <v>0</v>
      </c>
      <c r="H109" s="389"/>
      <c r="I109" s="389"/>
      <c r="J109" s="404"/>
      <c r="K109" s="394">
        <f>IF(E109=Calculations!E82,(Budget!J109/9)*3*Budget!F109,J109*F109)</f>
        <v>0</v>
      </c>
      <c r="L109" s="360">
        <f>_xlfn.XLOOKUP(E109,Calculations!E26:E30,Calculations!F26:F30)</f>
        <v>0.32419999999999999</v>
      </c>
      <c r="M109" s="362">
        <f>K109*L109</f>
        <v>0</v>
      </c>
      <c r="N109" s="273">
        <f>F109</f>
        <v>0</v>
      </c>
      <c r="O109" s="109">
        <f>N109*(O6&lt;=$C$3)</f>
        <v>0</v>
      </c>
      <c r="P109" s="109">
        <f>O109*(P6&lt;=$C$3)</f>
        <v>0</v>
      </c>
      <c r="Q109" s="109">
        <f t="shared" ref="Q109:R109" si="245">P109*(Q6&lt;=$C$3)</f>
        <v>0</v>
      </c>
      <c r="R109" s="109">
        <f t="shared" si="245"/>
        <v>0</v>
      </c>
      <c r="S109" s="109">
        <f t="shared" ref="S109" si="246">R109*(S6&lt;=$C$3)</f>
        <v>0</v>
      </c>
      <c r="T109" s="109">
        <f t="shared" ref="T109" si="247">S109*(T6&lt;=$C$3)</f>
        <v>0</v>
      </c>
      <c r="U109" s="103"/>
      <c r="X109" s="89"/>
      <c r="Y109" s="365">
        <f t="shared" ref="Y109" si="248">B109</f>
        <v>0</v>
      </c>
      <c r="Z109" s="365">
        <f t="shared" ref="Z109" si="249">C109</f>
        <v>0</v>
      </c>
      <c r="AA109" s="104"/>
      <c r="AB109" s="367" t="s">
        <v>155</v>
      </c>
      <c r="AC109" s="384"/>
      <c r="AD109" s="387">
        <f>(_xlfn.XLOOKUP(E109,Calculations!E26:E30,Calculations!G26:G30))*AC109</f>
        <v>0</v>
      </c>
      <c r="AE109" s="389"/>
      <c r="AF109" s="389"/>
      <c r="AG109" s="392">
        <f t="shared" ref="AG109" si="250">J109</f>
        <v>0</v>
      </c>
      <c r="AH109" s="394">
        <f>IF(AB109=Calculations!E28,(Budget!AG109/9)*3*Budget!AC109,AG109*AC109)</f>
        <v>0</v>
      </c>
      <c r="AI109" s="360">
        <f>_xlfn.XLOOKUP(AB109,Calculations!E26:E30,Calculations!F26:F30)</f>
        <v>0.32419999999999999</v>
      </c>
      <c r="AJ109" s="362">
        <f>AH109*AI109</f>
        <v>0</v>
      </c>
      <c r="AK109" s="278">
        <f>AC109</f>
        <v>0</v>
      </c>
      <c r="AL109" s="110">
        <f>AK109*(AL6&lt;=$C$3)</f>
        <v>0</v>
      </c>
      <c r="AM109" s="110">
        <f>AL109*(AM6&lt;=$C$3)</f>
        <v>0</v>
      </c>
      <c r="AN109" s="110">
        <f t="shared" ref="AN109" si="251">AM109*(AN6&lt;=$C$3)</f>
        <v>0</v>
      </c>
      <c r="AO109" s="110">
        <f t="shared" ref="AO109" si="252">AN109*(AO6&lt;=$C$3)</f>
        <v>0</v>
      </c>
      <c r="AP109" s="110">
        <f t="shared" ref="AP109" si="253">AO109*(AP6&lt;=$C$3)</f>
        <v>0</v>
      </c>
      <c r="AQ109" s="110">
        <f t="shared" ref="AQ109" si="254">AP109*(AQ6&lt;=$C$3)</f>
        <v>0</v>
      </c>
      <c r="AR109" s="103"/>
    </row>
    <row r="110" spans="1:44" hidden="1" outlineLevel="1" x14ac:dyDescent="0.3">
      <c r="A110" s="68"/>
      <c r="B110" s="397"/>
      <c r="C110" s="397"/>
      <c r="D110" s="68"/>
      <c r="E110" s="399"/>
      <c r="F110" s="402"/>
      <c r="G110" s="387"/>
      <c r="H110" s="390"/>
      <c r="I110" s="390"/>
      <c r="J110" s="405"/>
      <c r="K110" s="394"/>
      <c r="L110" s="360"/>
      <c r="M110" s="362"/>
      <c r="N110" s="270">
        <f>G109</f>
        <v>0</v>
      </c>
      <c r="O110" s="279">
        <f>(_xlfn.XLOOKUP($E$109,Calculations!$E$26:$E$30,Calculations!$G$26:$G$30))*O$109</f>
        <v>0</v>
      </c>
      <c r="P110" s="279">
        <f>(_xlfn.XLOOKUP($E$109,Calculations!$E$26:$E$30,Calculations!$G$26:$G$30))*P$109</f>
        <v>0</v>
      </c>
      <c r="Q110" s="279">
        <f>(_xlfn.XLOOKUP($E$109,Calculations!$E$26:$E$30,Calculations!$G$26:$G$30))*Q$109</f>
        <v>0</v>
      </c>
      <c r="R110" s="279">
        <f>(_xlfn.XLOOKUP($E$109,Calculations!$E$26:$E$30,Calculations!$G$26:$G$30))*R$109</f>
        <v>0</v>
      </c>
      <c r="S110" s="279">
        <f>(_xlfn.XLOOKUP($E$109,Calculations!$E$26:$E$30,Calculations!$G$26:$G$30))*S$109</f>
        <v>0</v>
      </c>
      <c r="T110" s="279">
        <f>(_xlfn.XLOOKUP($E$109,Calculations!$E$26:$E$30,Calculations!$G$26:$G$30))*T$109</f>
        <v>0</v>
      </c>
      <c r="U110" s="284"/>
      <c r="X110" s="89"/>
      <c r="Y110" s="365"/>
      <c r="Z110" s="365"/>
      <c r="AA110" s="89"/>
      <c r="AB110" s="367"/>
      <c r="AC110" s="385"/>
      <c r="AD110" s="387"/>
      <c r="AE110" s="390"/>
      <c r="AF110" s="390"/>
      <c r="AG110" s="392"/>
      <c r="AH110" s="394"/>
      <c r="AI110" s="360"/>
      <c r="AJ110" s="362"/>
      <c r="AK110" s="270">
        <f>AD109</f>
        <v>0</v>
      </c>
      <c r="AL110" s="279">
        <f>(_xlfn.XLOOKUP($E$109,Calculations!$E$26:$E$30,Calculations!$G$26:$G$30))*AL$109</f>
        <v>0</v>
      </c>
      <c r="AM110" s="279">
        <f>(_xlfn.XLOOKUP($E$109,Calculations!$E$26:$E$30,Calculations!$G$26:$G$30))*AM$109</f>
        <v>0</v>
      </c>
      <c r="AN110" s="279">
        <f>(_xlfn.XLOOKUP($E$109,Calculations!$E$26:$E$30,Calculations!$G$26:$G$30))*AN$109</f>
        <v>0</v>
      </c>
      <c r="AO110" s="279">
        <f>(_xlfn.XLOOKUP($E$109,Calculations!$E$26:$E$30,Calculations!$G$26:$G$30))*AO$109</f>
        <v>0</v>
      </c>
      <c r="AP110" s="279">
        <f>(_xlfn.XLOOKUP($E$109,Calculations!$E$26:$E$30,Calculations!$G$26:$G$30))*AP$109</f>
        <v>0</v>
      </c>
      <c r="AQ110" s="279">
        <f>(_xlfn.XLOOKUP($E$109,Calculations!$E$26:$E$30,Calculations!$G$26:$G$30))*AQ$109</f>
        <v>0</v>
      </c>
      <c r="AR110" s="284"/>
    </row>
    <row r="111" spans="1:44" hidden="1" outlineLevel="1" x14ac:dyDescent="0.3">
      <c r="A111" s="68"/>
      <c r="B111" s="397"/>
      <c r="C111" s="397"/>
      <c r="D111" s="68"/>
      <c r="E111" s="399"/>
      <c r="F111" s="402"/>
      <c r="G111" s="387"/>
      <c r="H111" s="390"/>
      <c r="I111" s="390"/>
      <c r="J111" s="405"/>
      <c r="K111" s="394"/>
      <c r="L111" s="360"/>
      <c r="M111" s="362"/>
      <c r="N111" s="274">
        <f>K109</f>
        <v>0</v>
      </c>
      <c r="O111" s="285">
        <f>IF($E$109=Calculations!$E28,((Budget!$J$109*Calculations!J16)/9*3)*Budget!O109,($J$109*Calculations!J16)*O109)*(O6&lt;=$C$3)</f>
        <v>0</v>
      </c>
      <c r="P111" s="285">
        <f>IF($E$109=Calculations!$E28,((Budget!$J$109*Calculations!K16)/9*3)*Budget!P109,($J$109*Calculations!K16)*P109)*(P6&lt;=$C$3)</f>
        <v>0</v>
      </c>
      <c r="Q111" s="285">
        <f>IF($E$109=Calculations!$E28,((Budget!$J$109*Calculations!L16)/9*3)*Budget!Q109,($J$109*Calculations!L16)*Q109)*(Q6&lt;=$C$3)</f>
        <v>0</v>
      </c>
      <c r="R111" s="285">
        <f>IF($E$109=Calculations!$E28,((Budget!$J$109*Calculations!M16)/9*3)*Budget!R109,($J$109*Calculations!M16)*R109)*(R6&lt;=$C$3)</f>
        <v>0</v>
      </c>
      <c r="S111" s="285">
        <f>IF($E$109=Calculations!$E28,((Budget!$J$109*Calculations!N16)/9*3)*Budget!S109,($J$109*Calculations!N16)*S109)*(S6&lt;=$C$3)</f>
        <v>0</v>
      </c>
      <c r="T111" s="285">
        <f>IF($E$109=Calculations!$E28,((Budget!$J$109*Calculations!O16)/9*3)*Budget!T109,($J$109*Calculations!O16)*T109)*(T6&lt;=$C$3)</f>
        <v>0</v>
      </c>
      <c r="U111" s="286">
        <f>SUM(N111:T111)</f>
        <v>0</v>
      </c>
      <c r="X111" s="89"/>
      <c r="Y111" s="365"/>
      <c r="Z111" s="365"/>
      <c r="AA111" s="89"/>
      <c r="AB111" s="367"/>
      <c r="AC111" s="385"/>
      <c r="AD111" s="387"/>
      <c r="AE111" s="390"/>
      <c r="AF111" s="390"/>
      <c r="AG111" s="392"/>
      <c r="AH111" s="394"/>
      <c r="AI111" s="360"/>
      <c r="AJ111" s="362"/>
      <c r="AK111" s="274">
        <f>AH109</f>
        <v>0</v>
      </c>
      <c r="AL111" s="285">
        <f>IF($AB$109=Calculations!$E28,((Budget!$AG$109*Calculations!$I$16)/9*3)*Budget!AL109,($AG$109*Calculations!$I$16)*AL109)*(AL6&lt;=$C$3)</f>
        <v>0</v>
      </c>
      <c r="AM111" s="285">
        <f>IF($AB$109=Calculations!$E28,((Budget!$AG$109*Calculations!$I$16)/9*3)*Budget!AM109,($AG$109*Calculations!$I$16)*AM109)*(AM6&lt;=$C$3)</f>
        <v>0</v>
      </c>
      <c r="AN111" s="285">
        <f>IF($AB$109=Calculations!$E28,((Budget!$AG$109*Calculations!$I$16)/9*3)*Budget!AN109,($AG$109*Calculations!$I$16)*AN109)*(AN6&lt;=$C$3)</f>
        <v>0</v>
      </c>
      <c r="AO111" s="285">
        <f>IF($AB$109=Calculations!$E28,((Budget!$AG$109*Calculations!$I$16)/9*3)*Budget!AO109,($AG$109*Calculations!$I$16)*AO109)*(AO6&lt;=$C$3)</f>
        <v>0</v>
      </c>
      <c r="AP111" s="285">
        <f>IF($AB$109=Calculations!$E28,((Budget!$AG$109*Calculations!$I$16)/9*3)*Budget!AP109,($AG$109*Calculations!$I$16)*AP109)*(AP6&lt;=$C$3)</f>
        <v>0</v>
      </c>
      <c r="AQ111" s="285">
        <f>IF($AB$109=Calculations!$E28,((Budget!$AG$109*Calculations!$I$16)/9*3)*Budget!AQ109,($AG$109*Calculations!$I$16)*AQ109)*(AQ6&lt;=$C$3)</f>
        <v>0</v>
      </c>
      <c r="AR111" s="286">
        <f>SUM(AK111:AQ111)</f>
        <v>0</v>
      </c>
    </row>
    <row r="112" spans="1:44" hidden="1" outlineLevel="1" x14ac:dyDescent="0.3">
      <c r="A112" s="68"/>
      <c r="B112" s="398"/>
      <c r="C112" s="398"/>
      <c r="D112" s="99"/>
      <c r="E112" s="400"/>
      <c r="F112" s="403"/>
      <c r="G112" s="388"/>
      <c r="H112" s="391"/>
      <c r="I112" s="391"/>
      <c r="J112" s="406"/>
      <c r="K112" s="395"/>
      <c r="L112" s="361"/>
      <c r="M112" s="363"/>
      <c r="N112" s="275">
        <f>M109</f>
        <v>0</v>
      </c>
      <c r="O112" s="287">
        <f>O111*($L$109*Calculations!J15)*(O6&lt;=$C$3)</f>
        <v>0</v>
      </c>
      <c r="P112" s="287">
        <f>P111*($L$109*Calculations!K15)*(P6&lt;=$C$3)</f>
        <v>0</v>
      </c>
      <c r="Q112" s="287">
        <f>Q111*($L$109*Calculations!L15)*(Q6&lt;=$C$3)</f>
        <v>0</v>
      </c>
      <c r="R112" s="287">
        <f>R111*($L$109*Calculations!M15)*(R6&lt;=$C$3)</f>
        <v>0</v>
      </c>
      <c r="S112" s="287">
        <f>S111*($L$109*Calculations!N15)*(S6&lt;=$C$3)</f>
        <v>0</v>
      </c>
      <c r="T112" s="287">
        <f>T111*($L$109*Calculations!O15)*(T6&lt;=$C$3)</f>
        <v>0</v>
      </c>
      <c r="U112" s="288">
        <f>SUM(N112:T112)</f>
        <v>0</v>
      </c>
      <c r="X112" s="89"/>
      <c r="Y112" s="366"/>
      <c r="Z112" s="366"/>
      <c r="AA112" s="100"/>
      <c r="AB112" s="368"/>
      <c r="AC112" s="386"/>
      <c r="AD112" s="388"/>
      <c r="AE112" s="391"/>
      <c r="AF112" s="391"/>
      <c r="AG112" s="393"/>
      <c r="AH112" s="395"/>
      <c r="AI112" s="361"/>
      <c r="AJ112" s="363"/>
      <c r="AK112" s="275">
        <f>AJ109</f>
        <v>0</v>
      </c>
      <c r="AL112" s="287">
        <f>AL111*($AI$109*Calculations!$I$15)*(AL6&lt;=$C$3)</f>
        <v>0</v>
      </c>
      <c r="AM112" s="287">
        <f>AM111*($AI$109*Calculations!$I$15)*(AM6&lt;=$C$3)</f>
        <v>0</v>
      </c>
      <c r="AN112" s="287">
        <f>AN111*($AI$109*Calculations!$I$15)*(AN6&lt;=$C$3)</f>
        <v>0</v>
      </c>
      <c r="AO112" s="287">
        <f>AO111*($AI$109*Calculations!$I$15)*(AO6&lt;=$C$3)</f>
        <v>0</v>
      </c>
      <c r="AP112" s="287">
        <f>AP111*($AI$109*Calculations!$I$15)*(AP6&lt;=$C$3)</f>
        <v>0</v>
      </c>
      <c r="AQ112" s="287">
        <f>AQ111*($AI$109*Calculations!$I$15)*(AQ6&lt;=$C$3)</f>
        <v>0</v>
      </c>
      <c r="AR112" s="288">
        <f>SUM(AK112:AQ112)</f>
        <v>0</v>
      </c>
    </row>
    <row r="113" spans="1:44" ht="14.4" hidden="1" customHeight="1" outlineLevel="1" x14ac:dyDescent="0.3">
      <c r="A113" s="68"/>
      <c r="B113" s="407"/>
      <c r="C113" s="407"/>
      <c r="D113" s="101"/>
      <c r="E113" s="399" t="s">
        <v>155</v>
      </c>
      <c r="F113" s="401"/>
      <c r="G113" s="387">
        <f>(_xlfn.XLOOKUP(E113,Calculations!E26:E30,Calculations!G26:G30))*F113</f>
        <v>0</v>
      </c>
      <c r="H113" s="389"/>
      <c r="I113" s="389"/>
      <c r="J113" s="404"/>
      <c r="K113" s="394">
        <f>IF(E113=Calculations!E85,(Budget!J113/9)*3*Budget!F113,J113*F113)</f>
        <v>0</v>
      </c>
      <c r="L113" s="360">
        <f>_xlfn.XLOOKUP(E113,Calculations!E26:E30,Calculations!F26:F30)</f>
        <v>0.32419999999999999</v>
      </c>
      <c r="M113" s="362">
        <f>K113*L113</f>
        <v>0</v>
      </c>
      <c r="N113" s="273">
        <f>F113</f>
        <v>0</v>
      </c>
      <c r="O113" s="109">
        <f>N113*(O6&lt;=$C$3)</f>
        <v>0</v>
      </c>
      <c r="P113" s="109">
        <f>O113*(P6&lt;=$C$3)</f>
        <v>0</v>
      </c>
      <c r="Q113" s="109">
        <f t="shared" ref="Q113:R113" si="255">P113*(Q6&lt;=$C$3)</f>
        <v>0</v>
      </c>
      <c r="R113" s="109">
        <f t="shared" si="255"/>
        <v>0</v>
      </c>
      <c r="S113" s="109">
        <f t="shared" ref="S113" si="256">R113*(S6&lt;=$C$3)</f>
        <v>0</v>
      </c>
      <c r="T113" s="109">
        <f t="shared" ref="T113" si="257">S113*(T6&lt;=$C$3)</f>
        <v>0</v>
      </c>
      <c r="U113" s="103"/>
      <c r="X113" s="89"/>
      <c r="Y113" s="382">
        <f t="shared" ref="Y113" si="258">B113</f>
        <v>0</v>
      </c>
      <c r="Z113" s="382">
        <f t="shared" ref="Z113" si="259">C113</f>
        <v>0</v>
      </c>
      <c r="AA113" s="104"/>
      <c r="AB113" s="367" t="s">
        <v>155</v>
      </c>
      <c r="AC113" s="384"/>
      <c r="AD113" s="387">
        <f>(_xlfn.XLOOKUP(E113,Calculations!E26:E30,Calculations!G26:G30))*AC113</f>
        <v>0</v>
      </c>
      <c r="AE113" s="389"/>
      <c r="AF113" s="389"/>
      <c r="AG113" s="392">
        <f t="shared" ref="AG113" si="260">J113</f>
        <v>0</v>
      </c>
      <c r="AH113" s="394">
        <f>IF(AB113=Calculations!E28,(Budget!AG113/9)*3*Budget!AC113,AG113*AC113)</f>
        <v>0</v>
      </c>
      <c r="AI113" s="360">
        <f>_xlfn.XLOOKUP(AB113,Calculations!E26:E30,Calculations!F26:F30)</f>
        <v>0.32419999999999999</v>
      </c>
      <c r="AJ113" s="362">
        <f>AH113*AI113</f>
        <v>0</v>
      </c>
      <c r="AK113" s="278">
        <f>AC113</f>
        <v>0</v>
      </c>
      <c r="AL113" s="110">
        <f>AK113*(AL6&lt;=$C$3)</f>
        <v>0</v>
      </c>
      <c r="AM113" s="110">
        <f>AL113*(AM6&lt;=$C$3)</f>
        <v>0</v>
      </c>
      <c r="AN113" s="110">
        <f t="shared" ref="AN113" si="261">AM113*(AN6&lt;=$C$3)</f>
        <v>0</v>
      </c>
      <c r="AO113" s="110">
        <f t="shared" ref="AO113" si="262">AN113*(AO6&lt;=$C$3)</f>
        <v>0</v>
      </c>
      <c r="AP113" s="110">
        <f t="shared" ref="AP113" si="263">AO113*(AP6&lt;=$C$3)</f>
        <v>0</v>
      </c>
      <c r="AQ113" s="110">
        <f t="shared" ref="AQ113" si="264">AP113*(AQ6&lt;=$C$3)</f>
        <v>0</v>
      </c>
      <c r="AR113" s="103"/>
    </row>
    <row r="114" spans="1:44" hidden="1" outlineLevel="1" x14ac:dyDescent="0.3">
      <c r="A114" s="68"/>
      <c r="B114" s="408"/>
      <c r="C114" s="408"/>
      <c r="D114" s="68"/>
      <c r="E114" s="399"/>
      <c r="F114" s="402"/>
      <c r="G114" s="387"/>
      <c r="H114" s="390"/>
      <c r="I114" s="390"/>
      <c r="J114" s="405"/>
      <c r="K114" s="394"/>
      <c r="L114" s="360"/>
      <c r="M114" s="362"/>
      <c r="N114" s="270">
        <f>G113</f>
        <v>0</v>
      </c>
      <c r="O114" s="279">
        <f>(_xlfn.XLOOKUP($E$113,Calculations!$E$26:$E$30,Calculations!$G$26:$G$30))*O$113</f>
        <v>0</v>
      </c>
      <c r="P114" s="279">
        <f>(_xlfn.XLOOKUP($E$113,Calculations!$E$26:$E$30,Calculations!$G$26:$G$30))*P$113</f>
        <v>0</v>
      </c>
      <c r="Q114" s="279">
        <f>(_xlfn.XLOOKUP($E$113,Calculations!$E$26:$E$30,Calculations!$G$26:$G$30))*Q$113</f>
        <v>0</v>
      </c>
      <c r="R114" s="279">
        <f>(_xlfn.XLOOKUP($E$113,Calculations!$E$26:$E$30,Calculations!$G$26:$G$30))*R$113</f>
        <v>0</v>
      </c>
      <c r="S114" s="279">
        <f>(_xlfn.XLOOKUP($E$113,Calculations!$E$26:$E$30,Calculations!$G$26:$G$30))*S$113</f>
        <v>0</v>
      </c>
      <c r="T114" s="279">
        <f>(_xlfn.XLOOKUP($E$113,Calculations!$E$26:$E$30,Calculations!$G$26:$G$30))*T$113</f>
        <v>0</v>
      </c>
      <c r="U114" s="284"/>
      <c r="X114" s="89"/>
      <c r="Y114" s="382"/>
      <c r="Z114" s="382"/>
      <c r="AA114" s="89"/>
      <c r="AB114" s="367"/>
      <c r="AC114" s="385"/>
      <c r="AD114" s="387"/>
      <c r="AE114" s="390"/>
      <c r="AF114" s="390"/>
      <c r="AG114" s="392"/>
      <c r="AH114" s="394"/>
      <c r="AI114" s="360"/>
      <c r="AJ114" s="362"/>
      <c r="AK114" s="270">
        <f>AD113</f>
        <v>0</v>
      </c>
      <c r="AL114" s="279">
        <f>(_xlfn.XLOOKUP($E$113,Calculations!$E$26:$E$30,Calculations!$G$26:$G$30))*AL$113</f>
        <v>0</v>
      </c>
      <c r="AM114" s="279">
        <f>(_xlfn.XLOOKUP($E$113,Calculations!$E$26:$E$30,Calculations!$G$26:$G$30))*AM$113</f>
        <v>0</v>
      </c>
      <c r="AN114" s="279">
        <f>(_xlfn.XLOOKUP($E$113,Calculations!$E$26:$E$30,Calculations!$G$26:$G$30))*AN$113</f>
        <v>0</v>
      </c>
      <c r="AO114" s="279">
        <f>(_xlfn.XLOOKUP($E$113,Calculations!$E$26:$E$30,Calculations!$G$26:$G$30))*AO$113</f>
        <v>0</v>
      </c>
      <c r="AP114" s="279">
        <f>(_xlfn.XLOOKUP($E$113,Calculations!$E$26:$E$30,Calculations!$G$26:$G$30))*AP$113</f>
        <v>0</v>
      </c>
      <c r="AQ114" s="279">
        <f>(_xlfn.XLOOKUP($E$113,Calculations!$E$26:$E$30,Calculations!$G$26:$G$30))*AQ$113</f>
        <v>0</v>
      </c>
      <c r="AR114" s="284"/>
    </row>
    <row r="115" spans="1:44" hidden="1" outlineLevel="1" x14ac:dyDescent="0.3">
      <c r="A115" s="68"/>
      <c r="B115" s="408"/>
      <c r="C115" s="408"/>
      <c r="D115" s="68"/>
      <c r="E115" s="399"/>
      <c r="F115" s="402"/>
      <c r="G115" s="387"/>
      <c r="H115" s="390"/>
      <c r="I115" s="390"/>
      <c r="J115" s="405"/>
      <c r="K115" s="394"/>
      <c r="L115" s="360"/>
      <c r="M115" s="362"/>
      <c r="N115" s="276">
        <f>K113</f>
        <v>0</v>
      </c>
      <c r="O115" s="289">
        <f>IF($E$113=Calculations!$E28,((Budget!$J$113*Calculations!J16)/9*3)*Budget!O113,($J$113*Calculations!J16)*O113)*(O6&lt;=$C$3)</f>
        <v>0</v>
      </c>
      <c r="P115" s="289">
        <f>IF($E$113=Calculations!$E28,((Budget!$J$113*Calculations!K16)/9*3)*Budget!P113,($J$113*Calculations!K16)*P113)*(P6&lt;=$C$3)</f>
        <v>0</v>
      </c>
      <c r="Q115" s="289">
        <f>IF($E$113=Calculations!$E28,((Budget!$J$113*Calculations!L16)/9*3)*Budget!Q113,($J$113*Calculations!L16)*Q113)*(Q6&lt;=$C$3)</f>
        <v>0</v>
      </c>
      <c r="R115" s="289">
        <f>IF($E$113=Calculations!$E28,((Budget!$J$113*Calculations!M16)/9*3)*Budget!R113,($J$113*Calculations!M16)*R113)*(R6&lt;=$C$3)</f>
        <v>0</v>
      </c>
      <c r="S115" s="289">
        <f>IF($E$113=Calculations!$E28,((Budget!$J$113*Calculations!N16)/9*3)*Budget!S113,($J$113*Calculations!N16)*S113)*(S6&lt;=$C$3)</f>
        <v>0</v>
      </c>
      <c r="T115" s="289">
        <f>IF($E$113=Calculations!$E28,((Budget!$J$113*Calculations!O16)/9*3)*Budget!T113,($J$113*Calculations!O16)*T113)*(T6&lt;=$C$3)</f>
        <v>0</v>
      </c>
      <c r="U115" s="281">
        <f>SUM(N115:T115)</f>
        <v>0</v>
      </c>
      <c r="X115" s="89"/>
      <c r="Y115" s="382"/>
      <c r="Z115" s="382"/>
      <c r="AA115" s="89"/>
      <c r="AB115" s="367"/>
      <c r="AC115" s="385"/>
      <c r="AD115" s="387"/>
      <c r="AE115" s="390"/>
      <c r="AF115" s="390"/>
      <c r="AG115" s="392"/>
      <c r="AH115" s="394"/>
      <c r="AI115" s="360"/>
      <c r="AJ115" s="362"/>
      <c r="AK115" s="276">
        <f>AH113</f>
        <v>0</v>
      </c>
      <c r="AL115" s="289">
        <f>IF($AB$113=Calculations!$E28,((Budget!$AG$113*Calculations!$I$16)/9*3)*Budget!AL113,($AG$113*Calculations!$I$16)*AL113)*(AL6&lt;=$C$3)</f>
        <v>0</v>
      </c>
      <c r="AM115" s="289">
        <f>IF($AB$113=Calculations!$E28,((Budget!$AG$113*Calculations!$I$16)/9*3)*Budget!AM113,($AG$113*Calculations!$I$16)*AM113)*(AM6&lt;=$C$3)</f>
        <v>0</v>
      </c>
      <c r="AN115" s="289">
        <f>IF($AB$113=Calculations!$E28,((Budget!$AG$113*Calculations!$I$16)/9*3)*Budget!AN113,($AG$113*Calculations!$I$16)*AN113)*(AN6&lt;=$C$3)</f>
        <v>0</v>
      </c>
      <c r="AO115" s="289">
        <f>IF($AB$113=Calculations!$E28,((Budget!$AG$113*Calculations!$I$16)/9*3)*Budget!AO113,($AG$113*Calculations!$I$16)*AO113)*(AO6&lt;=$C$3)</f>
        <v>0</v>
      </c>
      <c r="AP115" s="289">
        <f>IF($AB$113=Calculations!$E28,((Budget!$AG$113*Calculations!$I$16)/9*3)*Budget!AP113,($AG$113*Calculations!$I$16)*AP113)*(AP6&lt;=$C$3)</f>
        <v>0</v>
      </c>
      <c r="AQ115" s="289">
        <f>IF($AB$113=Calculations!$E28,((Budget!$AG$113*Calculations!$I$16)/9*3)*Budget!AQ113,($AG$113*Calculations!$I$16)*AQ113)*(AQ6&lt;=$C$3)</f>
        <v>0</v>
      </c>
      <c r="AR115" s="281">
        <f>SUM(AK115:AQ115)</f>
        <v>0</v>
      </c>
    </row>
    <row r="116" spans="1:44" hidden="1" outlineLevel="1" x14ac:dyDescent="0.3">
      <c r="A116" s="68"/>
      <c r="B116" s="409"/>
      <c r="C116" s="409"/>
      <c r="D116" s="99"/>
      <c r="E116" s="400"/>
      <c r="F116" s="403"/>
      <c r="G116" s="388"/>
      <c r="H116" s="391"/>
      <c r="I116" s="391"/>
      <c r="J116" s="406"/>
      <c r="K116" s="395"/>
      <c r="L116" s="361"/>
      <c r="M116" s="363"/>
      <c r="N116" s="277">
        <f>M113</f>
        <v>0</v>
      </c>
      <c r="O116" s="290">
        <f>O115*($L$113*Calculations!J15)*(O6&lt;=$C$3)</f>
        <v>0</v>
      </c>
      <c r="P116" s="290">
        <f>P115*($L$113*Calculations!K15)*(P6&lt;=$C$3)</f>
        <v>0</v>
      </c>
      <c r="Q116" s="290">
        <f>Q115*($L$113*Calculations!L15)*(Q6&lt;=$C$3)</f>
        <v>0</v>
      </c>
      <c r="R116" s="290">
        <f>R115*($L$113*Calculations!M15)*(R6&lt;=$C$3)</f>
        <v>0</v>
      </c>
      <c r="S116" s="290">
        <f>S115*($L$113*Calculations!N15)*(S6&lt;=$C$3)</f>
        <v>0</v>
      </c>
      <c r="T116" s="290">
        <f>T115*($L$113*Calculations!O15)*(T6&lt;=$C$3)</f>
        <v>0</v>
      </c>
      <c r="U116" s="283">
        <f>SUM(N116:T116)</f>
        <v>0</v>
      </c>
      <c r="X116" s="89"/>
      <c r="Y116" s="383"/>
      <c r="Z116" s="383"/>
      <c r="AA116" s="100"/>
      <c r="AB116" s="368"/>
      <c r="AC116" s="386"/>
      <c r="AD116" s="388"/>
      <c r="AE116" s="391"/>
      <c r="AF116" s="391"/>
      <c r="AG116" s="393"/>
      <c r="AH116" s="395"/>
      <c r="AI116" s="361"/>
      <c r="AJ116" s="363"/>
      <c r="AK116" s="277">
        <f>AJ113</f>
        <v>0</v>
      </c>
      <c r="AL116" s="290">
        <f>AL115*($AI$113*Calculations!$I$15)*(AL6&lt;=$C$3)</f>
        <v>0</v>
      </c>
      <c r="AM116" s="290">
        <f>AM115*($AI$113*Calculations!$I$15)*(AM6&lt;=$C$3)</f>
        <v>0</v>
      </c>
      <c r="AN116" s="290">
        <f>AN115*($AI$113*Calculations!$I$15)*(AN6&lt;=$C$3)</f>
        <v>0</v>
      </c>
      <c r="AO116" s="290">
        <f>AO115*($AI$113*Calculations!$I$15)*(AO6&lt;=$C$3)</f>
        <v>0</v>
      </c>
      <c r="AP116" s="290">
        <f>AP115*($AI$113*Calculations!$I$15)*(AP6&lt;=$C$3)</f>
        <v>0</v>
      </c>
      <c r="AQ116" s="290">
        <f>AQ115*($AI$113*Calculations!$I$15)*(AQ6&lt;=$C$3)</f>
        <v>0</v>
      </c>
      <c r="AR116" s="283">
        <f>SUM(AK116:AQ116)</f>
        <v>0</v>
      </c>
    </row>
    <row r="117" spans="1:44" ht="14.4" hidden="1" customHeight="1" outlineLevel="1" x14ac:dyDescent="0.3">
      <c r="A117" s="68"/>
      <c r="B117" s="396"/>
      <c r="C117" s="396"/>
      <c r="D117" s="101"/>
      <c r="E117" s="399" t="s">
        <v>155</v>
      </c>
      <c r="F117" s="401"/>
      <c r="G117" s="387">
        <f>(_xlfn.XLOOKUP(E117,Calculations!E26:E30,Calculations!G26:G30))*F117</f>
        <v>0</v>
      </c>
      <c r="H117" s="389"/>
      <c r="I117" s="389"/>
      <c r="J117" s="404"/>
      <c r="K117" s="394">
        <f>IF(E117=Calculations!E88,(Budget!J117/9)*3*Budget!F117,J117*F117)</f>
        <v>0</v>
      </c>
      <c r="L117" s="360">
        <f>_xlfn.XLOOKUP(E117,Calculations!E26:E30,Calculations!F26:F30)</f>
        <v>0.32419999999999999</v>
      </c>
      <c r="M117" s="362">
        <f>K117*L117</f>
        <v>0</v>
      </c>
      <c r="N117" s="273">
        <f>F117</f>
        <v>0</v>
      </c>
      <c r="O117" s="109">
        <f>N117*(O6&lt;=$C$3)</f>
        <v>0</v>
      </c>
      <c r="P117" s="109">
        <f>O117*(P6&lt;=$C$3)</f>
        <v>0</v>
      </c>
      <c r="Q117" s="109">
        <f t="shared" ref="Q117:R117" si="265">P117*(Q6&lt;=$C$3)</f>
        <v>0</v>
      </c>
      <c r="R117" s="109">
        <f t="shared" si="265"/>
        <v>0</v>
      </c>
      <c r="S117" s="109">
        <f t="shared" ref="S117" si="266">R117*(S6&lt;=$C$3)</f>
        <v>0</v>
      </c>
      <c r="T117" s="109">
        <f t="shared" ref="T117" si="267">S117*(T6&lt;=$C$3)</f>
        <v>0</v>
      </c>
      <c r="U117" s="103"/>
      <c r="X117" s="89"/>
      <c r="Y117" s="365">
        <f t="shared" ref="Y117" si="268">B117</f>
        <v>0</v>
      </c>
      <c r="Z117" s="365">
        <f t="shared" ref="Z117" si="269">C117</f>
        <v>0</v>
      </c>
      <c r="AA117" s="104"/>
      <c r="AB117" s="367" t="s">
        <v>155</v>
      </c>
      <c r="AC117" s="384"/>
      <c r="AD117" s="387">
        <f>(_xlfn.XLOOKUP(E117,Calculations!E26:E30,Calculations!G26:G30))*AC117</f>
        <v>0</v>
      </c>
      <c r="AE117" s="389"/>
      <c r="AF117" s="389"/>
      <c r="AG117" s="392">
        <f t="shared" ref="AG117" si="270">J117</f>
        <v>0</v>
      </c>
      <c r="AH117" s="394">
        <f>IF(AB117=Calculations!E28,(Budget!AG117/9)*3*Budget!AC117,AG117*AC117)</f>
        <v>0</v>
      </c>
      <c r="AI117" s="360">
        <f>_xlfn.XLOOKUP(AB117,Calculations!E26:E30,Calculations!F26:F30)</f>
        <v>0.32419999999999999</v>
      </c>
      <c r="AJ117" s="362">
        <f>AH117*AI117</f>
        <v>0</v>
      </c>
      <c r="AK117" s="278">
        <f>AC117</f>
        <v>0</v>
      </c>
      <c r="AL117" s="110">
        <f>AK117*(AL6&lt;=$C$3)</f>
        <v>0</v>
      </c>
      <c r="AM117" s="110">
        <f>AL117*(AM6&lt;=$C$3)</f>
        <v>0</v>
      </c>
      <c r="AN117" s="110">
        <f t="shared" ref="AN117" si="271">AM117*(AN6&lt;=$C$3)</f>
        <v>0</v>
      </c>
      <c r="AO117" s="110">
        <f t="shared" ref="AO117" si="272">AN117*(AO6&lt;=$C$3)</f>
        <v>0</v>
      </c>
      <c r="AP117" s="110">
        <f t="shared" ref="AP117" si="273">AO117*(AP6&lt;=$C$3)</f>
        <v>0</v>
      </c>
      <c r="AQ117" s="110">
        <f t="shared" ref="AQ117" si="274">AP117*(AQ6&lt;=$C$3)</f>
        <v>0</v>
      </c>
      <c r="AR117" s="103"/>
    </row>
    <row r="118" spans="1:44" hidden="1" outlineLevel="1" x14ac:dyDescent="0.3">
      <c r="A118" s="68"/>
      <c r="B118" s="397"/>
      <c r="C118" s="397"/>
      <c r="D118" s="68"/>
      <c r="E118" s="399"/>
      <c r="F118" s="402"/>
      <c r="G118" s="387"/>
      <c r="H118" s="390"/>
      <c r="I118" s="390"/>
      <c r="J118" s="405"/>
      <c r="K118" s="394"/>
      <c r="L118" s="360"/>
      <c r="M118" s="362"/>
      <c r="N118" s="270">
        <f>G117</f>
        <v>0</v>
      </c>
      <c r="O118" s="279">
        <f>(_xlfn.XLOOKUP($E$117,Calculations!$E$26:$E$30,Calculations!$G$26:$G$30))*O$117</f>
        <v>0</v>
      </c>
      <c r="P118" s="279">
        <f>(_xlfn.XLOOKUP($E$117,Calculations!$E$26:$E$30,Calculations!$G$26:$G$30))*P$117</f>
        <v>0</v>
      </c>
      <c r="Q118" s="279">
        <f>(_xlfn.XLOOKUP($E$117,Calculations!$E$26:$E$30,Calculations!$G$26:$G$30))*Q$117</f>
        <v>0</v>
      </c>
      <c r="R118" s="279">
        <f>(_xlfn.XLOOKUP($E$117,Calculations!$E$26:$E$30,Calculations!$G$26:$G$30))*R$117</f>
        <v>0</v>
      </c>
      <c r="S118" s="279">
        <f>(_xlfn.XLOOKUP($E$117,Calculations!$E$26:$E$30,Calculations!$G$26:$G$30))*S$117</f>
        <v>0</v>
      </c>
      <c r="T118" s="279">
        <f>(_xlfn.XLOOKUP($E$117,Calculations!$E$26:$E$30,Calculations!$G$26:$G$30))*T$117</f>
        <v>0</v>
      </c>
      <c r="U118" s="284"/>
      <c r="X118" s="89"/>
      <c r="Y118" s="365"/>
      <c r="Z118" s="365"/>
      <c r="AA118" s="89"/>
      <c r="AB118" s="367"/>
      <c r="AC118" s="385"/>
      <c r="AD118" s="387"/>
      <c r="AE118" s="390"/>
      <c r="AF118" s="390"/>
      <c r="AG118" s="392"/>
      <c r="AH118" s="394"/>
      <c r="AI118" s="360"/>
      <c r="AJ118" s="362"/>
      <c r="AK118" s="270">
        <f>AD117</f>
        <v>0</v>
      </c>
      <c r="AL118" s="279">
        <f>(_xlfn.XLOOKUP($E$117,Calculations!$E$26:$E$30,Calculations!$G$26:$G$30))*AL$117</f>
        <v>0</v>
      </c>
      <c r="AM118" s="279">
        <f>(_xlfn.XLOOKUP($E$117,Calculations!$E$26:$E$30,Calculations!$G$26:$G$30))*AM$117</f>
        <v>0</v>
      </c>
      <c r="AN118" s="279">
        <f>(_xlfn.XLOOKUP($E$117,Calculations!$E$26:$E$30,Calculations!$G$26:$G$30))*AN$117</f>
        <v>0</v>
      </c>
      <c r="AO118" s="279">
        <f>(_xlfn.XLOOKUP($E$117,Calculations!$E$26:$E$30,Calculations!$G$26:$G$30))*AO$117</f>
        <v>0</v>
      </c>
      <c r="AP118" s="279">
        <f>(_xlfn.XLOOKUP($E$117,Calculations!$E$26:$E$30,Calculations!$G$26:$G$30))*AP$117</f>
        <v>0</v>
      </c>
      <c r="AQ118" s="279">
        <f>(_xlfn.XLOOKUP($E$117,Calculations!$E$26:$E$30,Calculations!$G$26:$G$30))*AQ$117</f>
        <v>0</v>
      </c>
      <c r="AR118" s="284"/>
    </row>
    <row r="119" spans="1:44" hidden="1" outlineLevel="1" x14ac:dyDescent="0.3">
      <c r="A119" s="68"/>
      <c r="B119" s="397"/>
      <c r="C119" s="397"/>
      <c r="D119" s="68"/>
      <c r="E119" s="399"/>
      <c r="F119" s="402"/>
      <c r="G119" s="387"/>
      <c r="H119" s="390"/>
      <c r="I119" s="390"/>
      <c r="J119" s="405"/>
      <c r="K119" s="394"/>
      <c r="L119" s="360"/>
      <c r="M119" s="362"/>
      <c r="N119" s="274">
        <f>K117</f>
        <v>0</v>
      </c>
      <c r="O119" s="285">
        <f>IF($E$117=Calculations!$E28,((Budget!$J$117*Calculations!J16)/9*3)*Budget!O117,($J$117*Calculations!J16)*O117)*(O6&lt;=$C$3)</f>
        <v>0</v>
      </c>
      <c r="P119" s="285">
        <f>IF($E$117=Calculations!$E28,((Budget!$J$117*Calculations!K16)/9*3)*Budget!P117,($J$117*Calculations!K16)*P117)*(P6&lt;=$C$3)</f>
        <v>0</v>
      </c>
      <c r="Q119" s="285">
        <f>IF($E$117=Calculations!$E28,((Budget!$J$117*Calculations!L16)/9*3)*Budget!Q117,($J$117*Calculations!L16)*Q117)*(Q6&lt;=$C$3)</f>
        <v>0</v>
      </c>
      <c r="R119" s="285">
        <f>IF($E$117=Calculations!$E28,((Budget!$J$117*Calculations!M16)/9*3)*Budget!R117,($J$117*Calculations!M16)*R117)*(R6&lt;=$C$3)</f>
        <v>0</v>
      </c>
      <c r="S119" s="285">
        <f>IF($E$117=Calculations!$E28,((Budget!$J$117*Calculations!N16)/9*3)*Budget!S117,($J$117*Calculations!N16)*S117)*(S6&lt;=$C$3)</f>
        <v>0</v>
      </c>
      <c r="T119" s="285">
        <f>IF($E$117=Calculations!$E28,((Budget!$J$117*Calculations!O16)/9*3)*Budget!T117,($J$117*Calculations!O16)*T117)*(T6&lt;=$C$3)</f>
        <v>0</v>
      </c>
      <c r="U119" s="286">
        <f>SUM(N119:T119)</f>
        <v>0</v>
      </c>
      <c r="X119" s="89"/>
      <c r="Y119" s="365"/>
      <c r="Z119" s="365"/>
      <c r="AA119" s="89"/>
      <c r="AB119" s="367"/>
      <c r="AC119" s="385"/>
      <c r="AD119" s="387"/>
      <c r="AE119" s="390"/>
      <c r="AF119" s="390"/>
      <c r="AG119" s="392"/>
      <c r="AH119" s="394"/>
      <c r="AI119" s="360"/>
      <c r="AJ119" s="362"/>
      <c r="AK119" s="274">
        <f>AH117</f>
        <v>0</v>
      </c>
      <c r="AL119" s="285">
        <f>IF($AB$117=Calculations!$E28,((Budget!$AG$117*Calculations!$I$16)/9*3)*Budget!AL117,($AG$117*Calculations!$I$16)*AL117)*(AL6&lt;=$C$3)</f>
        <v>0</v>
      </c>
      <c r="AM119" s="285">
        <f>IF($AB$117=Calculations!$E28,((Budget!$AG$117*Calculations!$I$16)/9*3)*Budget!AM117,($AG$117*Calculations!$I$16)*AM117)*(AM6&lt;=$C$3)</f>
        <v>0</v>
      </c>
      <c r="AN119" s="285">
        <f>IF($AB$117=Calculations!$E28,((Budget!$AG$117*Calculations!$I$16)/9*3)*Budget!AN117,($AG$117*Calculations!$I$16)*AN117)*(AN6&lt;=$C$3)</f>
        <v>0</v>
      </c>
      <c r="AO119" s="285">
        <f>IF($AB$117=Calculations!$E28,((Budget!$AG$117*Calculations!$I$16)/9*3)*Budget!AO117,($AG$117*Calculations!$I$16)*AO117)*(AO6&lt;=$C$3)</f>
        <v>0</v>
      </c>
      <c r="AP119" s="285">
        <f>IF($AB$117=Calculations!$E28,((Budget!$AG$117*Calculations!$I$16)/9*3)*Budget!AP117,($AG$117*Calculations!$I$16)*AP117)*(AP6&lt;=$C$3)</f>
        <v>0</v>
      </c>
      <c r="AQ119" s="285">
        <f>IF($AB$117=Calculations!$E28,((Budget!$AG$117*Calculations!$I$16)/9*3)*Budget!AQ117,($AG$117*Calculations!$I$16)*AQ117)*(AQ6&lt;=$C$3)</f>
        <v>0</v>
      </c>
      <c r="AR119" s="286">
        <f>SUM(AK119:AQ119)</f>
        <v>0</v>
      </c>
    </row>
    <row r="120" spans="1:44" hidden="1" outlineLevel="1" x14ac:dyDescent="0.3">
      <c r="A120" s="68"/>
      <c r="B120" s="398"/>
      <c r="C120" s="398"/>
      <c r="D120" s="99"/>
      <c r="E120" s="400"/>
      <c r="F120" s="403"/>
      <c r="G120" s="388"/>
      <c r="H120" s="391"/>
      <c r="I120" s="391"/>
      <c r="J120" s="406"/>
      <c r="K120" s="395"/>
      <c r="L120" s="361"/>
      <c r="M120" s="363"/>
      <c r="N120" s="275">
        <f>M117</f>
        <v>0</v>
      </c>
      <c r="O120" s="287">
        <f>O119*($L$117*Calculations!J15)*(O6&lt;=$C$3)</f>
        <v>0</v>
      </c>
      <c r="P120" s="287">
        <f>P119*($L$117*Calculations!K15)*(P6&lt;=$C$3)</f>
        <v>0</v>
      </c>
      <c r="Q120" s="287">
        <f>Q119*($L$117*Calculations!L15)*(Q6&lt;=$C$3)</f>
        <v>0</v>
      </c>
      <c r="R120" s="287">
        <f>R119*($L$117*Calculations!M15)*(R6&lt;=$C$3)</f>
        <v>0</v>
      </c>
      <c r="S120" s="287">
        <f>S119*($L$117*Calculations!N15)*(S6&lt;=$C$3)</f>
        <v>0</v>
      </c>
      <c r="T120" s="287">
        <f>T119*($L$117*Calculations!O15)*(T6&lt;=$C$3)</f>
        <v>0</v>
      </c>
      <c r="U120" s="288">
        <f>SUM(N120:T120)</f>
        <v>0</v>
      </c>
      <c r="X120" s="89"/>
      <c r="Y120" s="366"/>
      <c r="Z120" s="366"/>
      <c r="AA120" s="100"/>
      <c r="AB120" s="368"/>
      <c r="AC120" s="386"/>
      <c r="AD120" s="388"/>
      <c r="AE120" s="391"/>
      <c r="AF120" s="391"/>
      <c r="AG120" s="393"/>
      <c r="AH120" s="395"/>
      <c r="AI120" s="361"/>
      <c r="AJ120" s="363"/>
      <c r="AK120" s="275">
        <f>AJ117</f>
        <v>0</v>
      </c>
      <c r="AL120" s="287">
        <f>AL119*($AI$117*Calculations!$I$15)*(AL6&lt;=$C$3)</f>
        <v>0</v>
      </c>
      <c r="AM120" s="287">
        <f>AM119*($AI$117*Calculations!$I$15)*(AM6&lt;=$C$3)</f>
        <v>0</v>
      </c>
      <c r="AN120" s="287">
        <f>AN119*($AI$117*Calculations!$I$15)*(AN6&lt;=$C$3)</f>
        <v>0</v>
      </c>
      <c r="AO120" s="287">
        <f>AO119*($AI$117*Calculations!$I$15)*(AO6&lt;=$C$3)</f>
        <v>0</v>
      </c>
      <c r="AP120" s="287">
        <f>AP119*($AI$117*Calculations!$I$15)*(AP6&lt;=$C$3)</f>
        <v>0</v>
      </c>
      <c r="AQ120" s="287">
        <f>AQ119*($AI$117*Calculations!$I$15)*(AQ6&lt;=$C$3)</f>
        <v>0</v>
      </c>
      <c r="AR120" s="288">
        <f>SUM(AK120:AQ120)</f>
        <v>0</v>
      </c>
    </row>
    <row r="121" spans="1:44" ht="14.4" hidden="1" customHeight="1" outlineLevel="1" x14ac:dyDescent="0.3">
      <c r="A121" s="68"/>
      <c r="B121" s="407"/>
      <c r="C121" s="407"/>
      <c r="D121" s="101"/>
      <c r="E121" s="399" t="s">
        <v>155</v>
      </c>
      <c r="F121" s="401"/>
      <c r="G121" s="387">
        <f>(_xlfn.XLOOKUP(E121,Calculations!E26:E30,Calculations!G26:G30))*F121</f>
        <v>0</v>
      </c>
      <c r="H121" s="389"/>
      <c r="I121" s="389"/>
      <c r="J121" s="404"/>
      <c r="K121" s="394">
        <f>IF(E121=Calculations!E91,(Budget!J121/9)*3*Budget!F121,J121*F121)</f>
        <v>0</v>
      </c>
      <c r="L121" s="360">
        <f>_xlfn.XLOOKUP(E121,Calculations!E26:E30,Calculations!F26:F30)</f>
        <v>0.32419999999999999</v>
      </c>
      <c r="M121" s="362">
        <f>K121*L121</f>
        <v>0</v>
      </c>
      <c r="N121" s="273">
        <f>F121</f>
        <v>0</v>
      </c>
      <c r="O121" s="109">
        <f>N121*(O6&lt;=$C$3)</f>
        <v>0</v>
      </c>
      <c r="P121" s="109">
        <f>O121*(P6&lt;=$C$3)</f>
        <v>0</v>
      </c>
      <c r="Q121" s="109">
        <f t="shared" ref="Q121:R121" si="275">P121*(Q6&lt;=$C$3)</f>
        <v>0</v>
      </c>
      <c r="R121" s="109">
        <f t="shared" si="275"/>
        <v>0</v>
      </c>
      <c r="S121" s="109">
        <f t="shared" ref="S121" si="276">R121*(S6&lt;=$C$3)</f>
        <v>0</v>
      </c>
      <c r="T121" s="109">
        <f t="shared" ref="T121" si="277">S121*(T6&lt;=$C$3)</f>
        <v>0</v>
      </c>
      <c r="U121" s="103"/>
      <c r="X121" s="89"/>
      <c r="Y121" s="382">
        <f t="shared" ref="Y121" si="278">B121</f>
        <v>0</v>
      </c>
      <c r="Z121" s="382">
        <f t="shared" ref="Z121" si="279">C121</f>
        <v>0</v>
      </c>
      <c r="AA121" s="104"/>
      <c r="AB121" s="367" t="s">
        <v>155</v>
      </c>
      <c r="AC121" s="384"/>
      <c r="AD121" s="387">
        <f>(_xlfn.XLOOKUP(E121,Calculations!E26:E30,Calculations!G26:G30))*AC121</f>
        <v>0</v>
      </c>
      <c r="AE121" s="389"/>
      <c r="AF121" s="389"/>
      <c r="AG121" s="392">
        <f t="shared" ref="AG121" si="280">J121</f>
        <v>0</v>
      </c>
      <c r="AH121" s="394">
        <f>IF(AB121=Calculations!E28,(Budget!AG121/9)*3*Budget!AC121,AG121*AC121)</f>
        <v>0</v>
      </c>
      <c r="AI121" s="360">
        <f>_xlfn.XLOOKUP(AB121,Calculations!E26:E30,Calculations!F26:F30)</f>
        <v>0.32419999999999999</v>
      </c>
      <c r="AJ121" s="362">
        <f>AH121*AI121</f>
        <v>0</v>
      </c>
      <c r="AK121" s="278">
        <f>AC121</f>
        <v>0</v>
      </c>
      <c r="AL121" s="110">
        <f>AK121*(AL6&lt;=$C$3)</f>
        <v>0</v>
      </c>
      <c r="AM121" s="110">
        <f>AL121*(AM6&lt;=$C$3)</f>
        <v>0</v>
      </c>
      <c r="AN121" s="110">
        <f t="shared" ref="AN121" si="281">AM121*(AN6&lt;=$C$3)</f>
        <v>0</v>
      </c>
      <c r="AO121" s="110">
        <f t="shared" ref="AO121" si="282">AN121*(AO6&lt;=$C$3)</f>
        <v>0</v>
      </c>
      <c r="AP121" s="110">
        <f t="shared" ref="AP121" si="283">AO121*(AP6&lt;=$C$3)</f>
        <v>0</v>
      </c>
      <c r="AQ121" s="110">
        <f t="shared" ref="AQ121" si="284">AP121*(AQ6&lt;=$C$3)</f>
        <v>0</v>
      </c>
      <c r="AR121" s="103"/>
    </row>
    <row r="122" spans="1:44" hidden="1" outlineLevel="1" x14ac:dyDescent="0.3">
      <c r="A122" s="68"/>
      <c r="B122" s="408"/>
      <c r="C122" s="408"/>
      <c r="D122" s="68"/>
      <c r="E122" s="399"/>
      <c r="F122" s="402"/>
      <c r="G122" s="387"/>
      <c r="H122" s="390"/>
      <c r="I122" s="390"/>
      <c r="J122" s="405"/>
      <c r="K122" s="394"/>
      <c r="L122" s="360"/>
      <c r="M122" s="362"/>
      <c r="N122" s="270">
        <f>G121</f>
        <v>0</v>
      </c>
      <c r="O122" s="279">
        <f>(_xlfn.XLOOKUP($E$121,Calculations!$E$26:$E$30,Calculations!$G$26:$G$30))*O$121</f>
        <v>0</v>
      </c>
      <c r="P122" s="279">
        <f>(_xlfn.XLOOKUP($E$121,Calculations!$E$26:$E$30,Calculations!$G$26:$G$30))*P$121</f>
        <v>0</v>
      </c>
      <c r="Q122" s="279">
        <f>(_xlfn.XLOOKUP($E$121,Calculations!$E$26:$E$30,Calculations!$G$26:$G$30))*Q$121</f>
        <v>0</v>
      </c>
      <c r="R122" s="279">
        <f>(_xlfn.XLOOKUP($E$121,Calculations!$E$26:$E$30,Calculations!$G$26:$G$30))*R$121</f>
        <v>0</v>
      </c>
      <c r="S122" s="279">
        <f>(_xlfn.XLOOKUP($E$121,Calculations!$E$26:$E$30,Calculations!$G$26:$G$30))*S$121</f>
        <v>0</v>
      </c>
      <c r="T122" s="279">
        <f>(_xlfn.XLOOKUP($E$121,Calculations!$E$26:$E$30,Calculations!$G$26:$G$30))*T$121</f>
        <v>0</v>
      </c>
      <c r="U122" s="284"/>
      <c r="X122" s="89"/>
      <c r="Y122" s="382"/>
      <c r="Z122" s="382"/>
      <c r="AA122" s="89"/>
      <c r="AB122" s="367"/>
      <c r="AC122" s="385"/>
      <c r="AD122" s="387"/>
      <c r="AE122" s="390"/>
      <c r="AF122" s="390"/>
      <c r="AG122" s="392"/>
      <c r="AH122" s="394"/>
      <c r="AI122" s="360"/>
      <c r="AJ122" s="362"/>
      <c r="AK122" s="270">
        <f>AD121</f>
        <v>0</v>
      </c>
      <c r="AL122" s="279">
        <f>(_xlfn.XLOOKUP($E$121,Calculations!$E$26:$E$30,Calculations!$G$26:$G$30))*AL$121</f>
        <v>0</v>
      </c>
      <c r="AM122" s="279">
        <f>(_xlfn.XLOOKUP($E$121,Calculations!$E$26:$E$30,Calculations!$G$26:$G$30))*AM$121</f>
        <v>0</v>
      </c>
      <c r="AN122" s="279">
        <f>(_xlfn.XLOOKUP($E$121,Calculations!$E$26:$E$30,Calculations!$G$26:$G$30))*AN$121</f>
        <v>0</v>
      </c>
      <c r="AO122" s="279">
        <f>(_xlfn.XLOOKUP($E$121,Calculations!$E$26:$E$30,Calculations!$G$26:$G$30))*AO$121</f>
        <v>0</v>
      </c>
      <c r="AP122" s="279">
        <f>(_xlfn.XLOOKUP($E$121,Calculations!$E$26:$E$30,Calculations!$G$26:$G$30))*AP$121</f>
        <v>0</v>
      </c>
      <c r="AQ122" s="279">
        <f>(_xlfn.XLOOKUP($E$121,Calculations!$E$26:$E$30,Calculations!$G$26:$G$30))*AQ$121</f>
        <v>0</v>
      </c>
      <c r="AR122" s="284"/>
    </row>
    <row r="123" spans="1:44" hidden="1" outlineLevel="1" x14ac:dyDescent="0.3">
      <c r="A123" s="68"/>
      <c r="B123" s="408"/>
      <c r="C123" s="408"/>
      <c r="D123" s="68"/>
      <c r="E123" s="399"/>
      <c r="F123" s="402"/>
      <c r="G123" s="387"/>
      <c r="H123" s="390"/>
      <c r="I123" s="390"/>
      <c r="J123" s="405"/>
      <c r="K123" s="394"/>
      <c r="L123" s="360"/>
      <c r="M123" s="362"/>
      <c r="N123" s="276">
        <f>K121</f>
        <v>0</v>
      </c>
      <c r="O123" s="289">
        <f>IF($E$121=Calculations!$E28,((Budget!$J$121*Calculations!J16)/9*3)*Budget!O121,($J$121*Calculations!J16)*O121)*(O6&lt;=$C$3)</f>
        <v>0</v>
      </c>
      <c r="P123" s="289">
        <f>IF($E$121=Calculations!$E28,((Budget!$J$121*Calculations!K16)/9*3)*Budget!P121,($J$121*Calculations!K16)*P121)*(P6&lt;=$C$3)</f>
        <v>0</v>
      </c>
      <c r="Q123" s="289">
        <f>IF($E$121=Calculations!$E28,((Budget!$J$121*Calculations!L16)/9*3)*Budget!Q121,($J$121*Calculations!L16)*Q121)*(Q6&lt;=$C$3)</f>
        <v>0</v>
      </c>
      <c r="R123" s="289">
        <f>IF($E$121=Calculations!$E28,((Budget!$J$121*Calculations!M16)/9*3)*Budget!R121,($J$121*Calculations!M16)*R121)*(R6&lt;=$C$3)</f>
        <v>0</v>
      </c>
      <c r="S123" s="289">
        <f>IF($E$121=Calculations!$E28,((Budget!$J$121*Calculations!N16)/9*3)*Budget!S121,($J$121*Calculations!N16)*S121)*(S6&lt;=$C$3)</f>
        <v>0</v>
      </c>
      <c r="T123" s="289">
        <f>IF($E$121=Calculations!$E28,((Budget!$J$121*Calculations!O16)/9*3)*Budget!T121,($J$121*Calculations!O16)*T121)*(T6&lt;=$C$3)</f>
        <v>0</v>
      </c>
      <c r="U123" s="281">
        <f>SUM(N123:T123)</f>
        <v>0</v>
      </c>
      <c r="X123" s="89"/>
      <c r="Y123" s="382"/>
      <c r="Z123" s="382"/>
      <c r="AA123" s="89"/>
      <c r="AB123" s="367"/>
      <c r="AC123" s="385"/>
      <c r="AD123" s="387"/>
      <c r="AE123" s="390"/>
      <c r="AF123" s="390"/>
      <c r="AG123" s="392"/>
      <c r="AH123" s="394"/>
      <c r="AI123" s="360"/>
      <c r="AJ123" s="362"/>
      <c r="AK123" s="276">
        <f>AH121</f>
        <v>0</v>
      </c>
      <c r="AL123" s="289">
        <f>IF($AB$121=Calculations!$E28,((Budget!$AG$121*Calculations!$I$16)/9*3)*Budget!AL121,($AG$121*Calculations!$I$16)*AL121)*(AL6&lt;=$C$3)</f>
        <v>0</v>
      </c>
      <c r="AM123" s="289">
        <f>IF($AB$121=Calculations!$E28,((Budget!$AG$121*Calculations!$I$16)/9*3)*Budget!AM121,($AG$121*Calculations!$I$16)*AM121)*(AM6&lt;=$C$3)</f>
        <v>0</v>
      </c>
      <c r="AN123" s="289">
        <f>IF($AB$121=Calculations!$E28,((Budget!$AG$121*Calculations!$I$16)/9*3)*Budget!AN121,($AG$121*Calculations!$I$16)*AN121)*(AN6&lt;=$C$3)</f>
        <v>0</v>
      </c>
      <c r="AO123" s="289">
        <f>IF($AB$121=Calculations!$E28,((Budget!$AG$121*Calculations!$I$16)/9*3)*Budget!AO121,($AG$121*Calculations!$I$16)*AO121)*(AO6&lt;=$C$3)</f>
        <v>0</v>
      </c>
      <c r="AP123" s="289">
        <f>IF($AB$121=Calculations!$E28,((Budget!$AG$121*Calculations!$I$16)/9*3)*Budget!AP121,($AG$121*Calculations!$I$16)*AP121)*(AP6&lt;=$C$3)</f>
        <v>0</v>
      </c>
      <c r="AQ123" s="289">
        <f>IF($AB$121=Calculations!$E28,((Budget!$AG$121*Calculations!$I$16)/9*3)*Budget!AQ121,($AG$121*Calculations!$I$16)*AQ121)*(AQ6&lt;=$C$3)</f>
        <v>0</v>
      </c>
      <c r="AR123" s="281">
        <f>SUM(AK123:AQ123)</f>
        <v>0</v>
      </c>
    </row>
    <row r="124" spans="1:44" hidden="1" outlineLevel="1" x14ac:dyDescent="0.3">
      <c r="A124" s="68"/>
      <c r="B124" s="409"/>
      <c r="C124" s="409"/>
      <c r="D124" s="99"/>
      <c r="E124" s="400"/>
      <c r="F124" s="403"/>
      <c r="G124" s="388"/>
      <c r="H124" s="391"/>
      <c r="I124" s="391"/>
      <c r="J124" s="406"/>
      <c r="K124" s="395"/>
      <c r="L124" s="361"/>
      <c r="M124" s="363"/>
      <c r="N124" s="277">
        <f>M121</f>
        <v>0</v>
      </c>
      <c r="O124" s="290">
        <f>O123*($L$121*Calculations!J15)*(O6&lt;=$C$3)</f>
        <v>0</v>
      </c>
      <c r="P124" s="290">
        <f>P123*($L$121*Calculations!K15)*(P6&lt;=$C$3)</f>
        <v>0</v>
      </c>
      <c r="Q124" s="290">
        <f>Q123*($L$121*Calculations!L15)*(Q6&lt;=$C$3)</f>
        <v>0</v>
      </c>
      <c r="R124" s="290">
        <f>R123*($L$121*Calculations!M15)*(R6&lt;=$C$3)</f>
        <v>0</v>
      </c>
      <c r="S124" s="290">
        <f>S123*($L$121*Calculations!N15)*(S6&lt;=$C$3)</f>
        <v>0</v>
      </c>
      <c r="T124" s="290">
        <f>T123*($L$121*Calculations!O15)*(T6&lt;=$C$3)</f>
        <v>0</v>
      </c>
      <c r="U124" s="283">
        <f>SUM(N124:T124)</f>
        <v>0</v>
      </c>
      <c r="X124" s="89"/>
      <c r="Y124" s="383"/>
      <c r="Z124" s="383"/>
      <c r="AA124" s="100"/>
      <c r="AB124" s="368"/>
      <c r="AC124" s="386"/>
      <c r="AD124" s="388"/>
      <c r="AE124" s="391"/>
      <c r="AF124" s="391"/>
      <c r="AG124" s="393"/>
      <c r="AH124" s="395"/>
      <c r="AI124" s="361"/>
      <c r="AJ124" s="363"/>
      <c r="AK124" s="277">
        <f>AJ121</f>
        <v>0</v>
      </c>
      <c r="AL124" s="290">
        <f>AL123*($AI$121*Calculations!$I$15)*(AL6&lt;=$C$3)</f>
        <v>0</v>
      </c>
      <c r="AM124" s="290">
        <f>AM123*($AI$121*Calculations!$I$15)*(AM6&lt;=$C$3)</f>
        <v>0</v>
      </c>
      <c r="AN124" s="290">
        <f>AN123*($AI$121*Calculations!$I$15)*(AN6&lt;=$C$3)</f>
        <v>0</v>
      </c>
      <c r="AO124" s="290">
        <f>AO123*($AI$121*Calculations!$I$15)*(AO6&lt;=$C$3)</f>
        <v>0</v>
      </c>
      <c r="AP124" s="290">
        <f>AP123*($AI$121*Calculations!$I$15)*(AP6&lt;=$C$3)</f>
        <v>0</v>
      </c>
      <c r="AQ124" s="290">
        <f>AQ123*($AI$121*Calculations!$I$15)*(AQ6&lt;=$C$3)</f>
        <v>0</v>
      </c>
      <c r="AR124" s="283">
        <f>SUM(AK124:AQ124)</f>
        <v>0</v>
      </c>
    </row>
    <row r="125" spans="1:44" ht="14.4" hidden="1" customHeight="1" outlineLevel="1" x14ac:dyDescent="0.3">
      <c r="A125" s="68"/>
      <c r="B125" s="396"/>
      <c r="C125" s="396"/>
      <c r="D125" s="101"/>
      <c r="E125" s="399" t="s">
        <v>155</v>
      </c>
      <c r="F125" s="401"/>
      <c r="G125" s="387">
        <f>(_xlfn.XLOOKUP(E125,Calculations!E26:E30,Calculations!G26:G30))*F125</f>
        <v>0</v>
      </c>
      <c r="H125" s="389"/>
      <c r="I125" s="389"/>
      <c r="J125" s="404"/>
      <c r="K125" s="394">
        <f>IF(E125=Calculations!E94,(Budget!J125/9)*3*Budget!F125,J125*F125)</f>
        <v>0</v>
      </c>
      <c r="L125" s="360">
        <f>_xlfn.XLOOKUP(E125,Calculations!E26:E30,Calculations!F26:F30)</f>
        <v>0.32419999999999999</v>
      </c>
      <c r="M125" s="362">
        <f>K125*L125</f>
        <v>0</v>
      </c>
      <c r="N125" s="273">
        <f>F125</f>
        <v>0</v>
      </c>
      <c r="O125" s="109">
        <f>N125*(O6&lt;=$C$3)</f>
        <v>0</v>
      </c>
      <c r="P125" s="109">
        <f>O125*(P6&lt;=$C$3)</f>
        <v>0</v>
      </c>
      <c r="Q125" s="109">
        <f t="shared" ref="Q125:R125" si="285">P125*(Q6&lt;=$C$3)</f>
        <v>0</v>
      </c>
      <c r="R125" s="109">
        <f t="shared" si="285"/>
        <v>0</v>
      </c>
      <c r="S125" s="109">
        <f t="shared" ref="S125" si="286">R125*(S6&lt;=$C$3)</f>
        <v>0</v>
      </c>
      <c r="T125" s="109">
        <f t="shared" ref="T125" si="287">S125*(T6&lt;=$C$3)</f>
        <v>0</v>
      </c>
      <c r="U125" s="103"/>
      <c r="X125" s="89"/>
      <c r="Y125" s="365">
        <f t="shared" ref="Y125" si="288">B125</f>
        <v>0</v>
      </c>
      <c r="Z125" s="365">
        <f t="shared" ref="Z125" si="289">C125</f>
        <v>0</v>
      </c>
      <c r="AA125" s="104"/>
      <c r="AB125" s="367" t="s">
        <v>155</v>
      </c>
      <c r="AC125" s="384"/>
      <c r="AD125" s="387">
        <f>(_xlfn.XLOOKUP(E125,Calculations!E26:E30,Calculations!G26:G30))*AC125</f>
        <v>0</v>
      </c>
      <c r="AE125" s="389"/>
      <c r="AF125" s="389"/>
      <c r="AG125" s="392">
        <f t="shared" ref="AG125" si="290">J125</f>
        <v>0</v>
      </c>
      <c r="AH125" s="394">
        <f>IF(AB125=Calculations!E28,(Budget!AG125/9)*3*Budget!AC125,AG125*AC125)</f>
        <v>0</v>
      </c>
      <c r="AI125" s="360">
        <f>_xlfn.XLOOKUP(AB125,Calculations!E26:E30,Calculations!F26:F30)</f>
        <v>0.32419999999999999</v>
      </c>
      <c r="AJ125" s="362">
        <f>AH125*AI125</f>
        <v>0</v>
      </c>
      <c r="AK125" s="278">
        <f>AC125</f>
        <v>0</v>
      </c>
      <c r="AL125" s="110">
        <f>AK125*(AL6&lt;=$C$3)</f>
        <v>0</v>
      </c>
      <c r="AM125" s="110">
        <f>AL125*(AM6&lt;=$C$3)</f>
        <v>0</v>
      </c>
      <c r="AN125" s="110">
        <f t="shared" ref="AN125" si="291">AM125*(AN6&lt;=$C$3)</f>
        <v>0</v>
      </c>
      <c r="AO125" s="110">
        <f t="shared" ref="AO125" si="292">AN125*(AO6&lt;=$C$3)</f>
        <v>0</v>
      </c>
      <c r="AP125" s="110">
        <f t="shared" ref="AP125" si="293">AO125*(AP6&lt;=$C$3)</f>
        <v>0</v>
      </c>
      <c r="AQ125" s="110">
        <f t="shared" ref="AQ125" si="294">AP125*(AQ6&lt;=$C$3)</f>
        <v>0</v>
      </c>
      <c r="AR125" s="103"/>
    </row>
    <row r="126" spans="1:44" hidden="1" outlineLevel="1" x14ac:dyDescent="0.3">
      <c r="A126" s="68"/>
      <c r="B126" s="397"/>
      <c r="C126" s="397"/>
      <c r="D126" s="68"/>
      <c r="E126" s="399"/>
      <c r="F126" s="402"/>
      <c r="G126" s="387"/>
      <c r="H126" s="390"/>
      <c r="I126" s="390"/>
      <c r="J126" s="405"/>
      <c r="K126" s="394"/>
      <c r="L126" s="360"/>
      <c r="M126" s="362"/>
      <c r="N126" s="270">
        <f>G125</f>
        <v>0</v>
      </c>
      <c r="O126" s="279">
        <f>(_xlfn.XLOOKUP($E$125,Calculations!$E$26:$E$30,Calculations!$G$26:$G$30))*O$125</f>
        <v>0</v>
      </c>
      <c r="P126" s="279">
        <f>(_xlfn.XLOOKUP($E$125,Calculations!$E$26:$E$30,Calculations!$G$26:$G$30))*P$125</f>
        <v>0</v>
      </c>
      <c r="Q126" s="279">
        <f>(_xlfn.XLOOKUP($E$125,Calculations!$E$26:$E$30,Calculations!$G$26:$G$30))*Q$125</f>
        <v>0</v>
      </c>
      <c r="R126" s="279">
        <f>(_xlfn.XLOOKUP($E$125,Calculations!$E$26:$E$30,Calculations!$G$26:$G$30))*R$125</f>
        <v>0</v>
      </c>
      <c r="S126" s="279">
        <f>(_xlfn.XLOOKUP($E$125,Calculations!$E$26:$E$30,Calculations!$G$26:$G$30))*S$125</f>
        <v>0</v>
      </c>
      <c r="T126" s="279">
        <f>(_xlfn.XLOOKUP($E$125,Calculations!$E$26:$E$30,Calculations!$G$26:$G$30))*T$125</f>
        <v>0</v>
      </c>
      <c r="U126" s="284"/>
      <c r="X126" s="89"/>
      <c r="Y126" s="365"/>
      <c r="Z126" s="365"/>
      <c r="AA126" s="89"/>
      <c r="AB126" s="367"/>
      <c r="AC126" s="385"/>
      <c r="AD126" s="387"/>
      <c r="AE126" s="390"/>
      <c r="AF126" s="390"/>
      <c r="AG126" s="392"/>
      <c r="AH126" s="394"/>
      <c r="AI126" s="360"/>
      <c r="AJ126" s="362"/>
      <c r="AK126" s="270">
        <f>AD125</f>
        <v>0</v>
      </c>
      <c r="AL126" s="279">
        <f>(_xlfn.XLOOKUP($E$125,Calculations!$E$26:$E$30,Calculations!$G$26:$G$30))*AL$125</f>
        <v>0</v>
      </c>
      <c r="AM126" s="279">
        <f>(_xlfn.XLOOKUP($E$125,Calculations!$E$26:$E$30,Calculations!$G$26:$G$30))*AM$125</f>
        <v>0</v>
      </c>
      <c r="AN126" s="279">
        <f>(_xlfn.XLOOKUP($E$125,Calculations!$E$26:$E$30,Calculations!$G$26:$G$30))*AN$125</f>
        <v>0</v>
      </c>
      <c r="AO126" s="279">
        <f>(_xlfn.XLOOKUP($E$125,Calculations!$E$26:$E$30,Calculations!$G$26:$G$30))*AO$125</f>
        <v>0</v>
      </c>
      <c r="AP126" s="279">
        <f>(_xlfn.XLOOKUP($E$125,Calculations!$E$26:$E$30,Calculations!$G$26:$G$30))*AP$125</f>
        <v>0</v>
      </c>
      <c r="AQ126" s="279">
        <f>(_xlfn.XLOOKUP($E$125,Calculations!$E$26:$E$30,Calculations!$G$26:$G$30))*AQ$125</f>
        <v>0</v>
      </c>
      <c r="AR126" s="284"/>
    </row>
    <row r="127" spans="1:44" hidden="1" outlineLevel="1" x14ac:dyDescent="0.3">
      <c r="A127" s="68"/>
      <c r="B127" s="397"/>
      <c r="C127" s="397"/>
      <c r="D127" s="68"/>
      <c r="E127" s="399"/>
      <c r="F127" s="402"/>
      <c r="G127" s="387"/>
      <c r="H127" s="390"/>
      <c r="I127" s="390"/>
      <c r="J127" s="405"/>
      <c r="K127" s="394"/>
      <c r="L127" s="360"/>
      <c r="M127" s="362"/>
      <c r="N127" s="274">
        <f>K125</f>
        <v>0</v>
      </c>
      <c r="O127" s="285">
        <f>IF($E$125=Calculations!$E28,((Budget!$J$125*Calculations!J16)/9*3)*Budget!O125,($J$125*Calculations!J16)*O125)*(O6&lt;=$C$3)</f>
        <v>0</v>
      </c>
      <c r="P127" s="285">
        <f>IF($E$125=Calculations!$E28,((Budget!$J$125*Calculations!K16)/9*3)*Budget!P125,($J$125*Calculations!K16)*P125)*(P6&lt;=$C$3)</f>
        <v>0</v>
      </c>
      <c r="Q127" s="285">
        <f>IF($E$125=Calculations!$E28,((Budget!$J$125*Calculations!L16)/9*3)*Budget!Q125,($J$125*Calculations!L16)*Q125)*(Q6&lt;=$C$3)</f>
        <v>0</v>
      </c>
      <c r="R127" s="285">
        <f>IF($E$125=Calculations!$E28,((Budget!$J$125*Calculations!M16)/9*3)*Budget!R125,($J$125*Calculations!M16)*R125)*(R6&lt;=$C$3)</f>
        <v>0</v>
      </c>
      <c r="S127" s="285">
        <f>IF($E$125=Calculations!$E28,((Budget!$J$125*Calculations!N16)/9*3)*Budget!S125,($J$125*Calculations!N16)*S125)*(S6&lt;=$C$3)</f>
        <v>0</v>
      </c>
      <c r="T127" s="285">
        <f>IF($E$125=Calculations!$E28,((Budget!$J$125*Calculations!O16)/9*3)*Budget!T125,($J$125*Calculations!O16)*T125)*(T6&lt;=$C$3)</f>
        <v>0</v>
      </c>
      <c r="U127" s="286">
        <f>SUM(N127:T127)</f>
        <v>0</v>
      </c>
      <c r="X127" s="89"/>
      <c r="Y127" s="365"/>
      <c r="Z127" s="365"/>
      <c r="AA127" s="89"/>
      <c r="AB127" s="367"/>
      <c r="AC127" s="385"/>
      <c r="AD127" s="387"/>
      <c r="AE127" s="390"/>
      <c r="AF127" s="390"/>
      <c r="AG127" s="392"/>
      <c r="AH127" s="394"/>
      <c r="AI127" s="360"/>
      <c r="AJ127" s="362"/>
      <c r="AK127" s="274">
        <f>AH125</f>
        <v>0</v>
      </c>
      <c r="AL127" s="285">
        <f>IF($AB$125=Calculations!$E28,((Budget!$AG$125*Calculations!$I$16)/9*3)*Budget!AL125,($AG$125*Calculations!$I$16)*AL125)*(AL6&lt;=$C$3)</f>
        <v>0</v>
      </c>
      <c r="AM127" s="285">
        <f>IF($AB$125=Calculations!$E28,((Budget!$AG$125*Calculations!$I$16)/9*3)*Budget!AM125,($AG$125*Calculations!$I$16)*AM125)*(AM6&lt;=$C$3)</f>
        <v>0</v>
      </c>
      <c r="AN127" s="285">
        <f>IF($AB$125=Calculations!$E28,((Budget!$AG$125*Calculations!$I$16)/9*3)*Budget!AN125,($AG$125*Calculations!$I$16)*AN125)*(AN6&lt;=$C$3)</f>
        <v>0</v>
      </c>
      <c r="AO127" s="285">
        <f>IF($AB$125=Calculations!$E28,((Budget!$AG$125*Calculations!$I$16)/9*3)*Budget!AO125,($AG$125*Calculations!$I$16)*AO125)*(AO6&lt;=$C$3)</f>
        <v>0</v>
      </c>
      <c r="AP127" s="285">
        <f>IF($AB$125=Calculations!$E28,((Budget!$AG$125*Calculations!$I$16)/9*3)*Budget!AP125,($AG$125*Calculations!$I$16)*AP125)*(AP6&lt;=$C$3)</f>
        <v>0</v>
      </c>
      <c r="AQ127" s="285">
        <f>IF($AB$125=Calculations!$E28,((Budget!$AG$125*Calculations!$I$16)/9*3)*Budget!AQ125,($AG$125*Calculations!$I$16)*AQ125)*(AQ6&lt;=$C$3)</f>
        <v>0</v>
      </c>
      <c r="AR127" s="286">
        <f>SUM(AK127:AQ127)</f>
        <v>0</v>
      </c>
    </row>
    <row r="128" spans="1:44" hidden="1" outlineLevel="1" x14ac:dyDescent="0.3">
      <c r="A128" s="68"/>
      <c r="B128" s="398"/>
      <c r="C128" s="398"/>
      <c r="D128" s="99"/>
      <c r="E128" s="400"/>
      <c r="F128" s="403"/>
      <c r="G128" s="388"/>
      <c r="H128" s="391"/>
      <c r="I128" s="391"/>
      <c r="J128" s="406"/>
      <c r="K128" s="395"/>
      <c r="L128" s="361"/>
      <c r="M128" s="363"/>
      <c r="N128" s="275">
        <f>M125</f>
        <v>0</v>
      </c>
      <c r="O128" s="287">
        <f>O127*($L$125*Calculations!J15)*(O6&lt;=$C$3)</f>
        <v>0</v>
      </c>
      <c r="P128" s="287">
        <f>P127*($L$125*Calculations!K15)*(P6&lt;=$C$3)</f>
        <v>0</v>
      </c>
      <c r="Q128" s="287">
        <f>Q127*($L$125*Calculations!L15)*(Q6&lt;=$C$3)</f>
        <v>0</v>
      </c>
      <c r="R128" s="287">
        <f>R127*($L$125*Calculations!M15)*(R6&lt;=$C$3)</f>
        <v>0</v>
      </c>
      <c r="S128" s="287">
        <f>S127*($L$125*Calculations!N15)*(S6&lt;=$C$3)</f>
        <v>0</v>
      </c>
      <c r="T128" s="287">
        <f>T127*($L$125*Calculations!O15)*(T6&lt;=$C$3)</f>
        <v>0</v>
      </c>
      <c r="U128" s="288">
        <f>SUM(N128:T128)</f>
        <v>0</v>
      </c>
      <c r="X128" s="89"/>
      <c r="Y128" s="366"/>
      <c r="Z128" s="366"/>
      <c r="AA128" s="100"/>
      <c r="AB128" s="368"/>
      <c r="AC128" s="386"/>
      <c r="AD128" s="388"/>
      <c r="AE128" s="391"/>
      <c r="AF128" s="391"/>
      <c r="AG128" s="393"/>
      <c r="AH128" s="395"/>
      <c r="AI128" s="361"/>
      <c r="AJ128" s="363"/>
      <c r="AK128" s="275">
        <f>AJ125</f>
        <v>0</v>
      </c>
      <c r="AL128" s="287">
        <f>AL127*($AI$125*Calculations!$I$15)*(AL6&lt;=$C$3)</f>
        <v>0</v>
      </c>
      <c r="AM128" s="287">
        <f>AM127*($AI$125*Calculations!$I$15)*(AM6&lt;=$C$3)</f>
        <v>0</v>
      </c>
      <c r="AN128" s="287">
        <f>AN127*($AI$125*Calculations!$I$15)*(AN6&lt;=$C$3)</f>
        <v>0</v>
      </c>
      <c r="AO128" s="287">
        <f>AO127*($AI$125*Calculations!$I$15)*(AO6&lt;=$C$3)</f>
        <v>0</v>
      </c>
      <c r="AP128" s="287">
        <f>AP127*($AI$125*Calculations!$I$15)*(AP6&lt;=$C$3)</f>
        <v>0</v>
      </c>
      <c r="AQ128" s="287">
        <f>AQ127*($AI$125*Calculations!$I$15)*(AQ6&lt;=$C$3)</f>
        <v>0</v>
      </c>
      <c r="AR128" s="288">
        <f>SUM(AK128:AQ128)</f>
        <v>0</v>
      </c>
    </row>
    <row r="129" spans="1:44" collapsed="1" x14ac:dyDescent="0.3">
      <c r="A129" s="112"/>
      <c r="B129" s="70" t="s">
        <v>96</v>
      </c>
      <c r="C129" s="113"/>
      <c r="D129" s="68"/>
      <c r="E129" s="113"/>
      <c r="F129" s="114"/>
      <c r="G129" s="115"/>
      <c r="H129" s="116" t="s">
        <v>92</v>
      </c>
      <c r="I129" s="117" t="s">
        <v>99</v>
      </c>
      <c r="J129" s="118"/>
      <c r="K129" s="119"/>
      <c r="L129" s="115"/>
      <c r="M129" s="115"/>
      <c r="N129" s="120"/>
      <c r="O129" s="121"/>
      <c r="P129" s="121"/>
      <c r="Q129" s="121"/>
      <c r="R129" s="121"/>
      <c r="S129" s="122"/>
      <c r="T129" s="122"/>
      <c r="U129" s="123"/>
      <c r="X129" s="89"/>
      <c r="Y129" s="124" t="s">
        <v>178</v>
      </c>
      <c r="Z129" s="125"/>
      <c r="AA129" s="89"/>
      <c r="AB129" s="125"/>
      <c r="AC129" s="126"/>
      <c r="AD129" s="127"/>
      <c r="AE129" s="128" t="s">
        <v>92</v>
      </c>
      <c r="AF129" s="129" t="s">
        <v>99</v>
      </c>
      <c r="AG129" s="130"/>
      <c r="AH129" s="131"/>
      <c r="AI129" s="127"/>
      <c r="AJ129" s="127"/>
      <c r="AK129" s="132"/>
      <c r="AL129" s="133"/>
      <c r="AM129" s="133"/>
      <c r="AN129" s="133"/>
      <c r="AO129" s="133"/>
      <c r="AP129" s="134"/>
      <c r="AQ129" s="134"/>
      <c r="AR129" s="135"/>
    </row>
    <row r="130" spans="1:44" x14ac:dyDescent="0.3">
      <c r="A130" s="68"/>
      <c r="B130" s="408" t="s">
        <v>91</v>
      </c>
      <c r="C130" s="408" t="s">
        <v>97</v>
      </c>
      <c r="D130" s="68"/>
      <c r="E130" s="410" t="s">
        <v>70</v>
      </c>
      <c r="F130" s="369">
        <f>IF(E130=Calculations!E29,Budget!H130/1040,Budget!H130/2080)</f>
        <v>0</v>
      </c>
      <c r="G130" s="371">
        <f>(_xlfn.XLOOKUP(E130,Calculations!E26:E30,Calculations!G26:G30))*F130</f>
        <v>0</v>
      </c>
      <c r="H130" s="412"/>
      <c r="I130" s="414"/>
      <c r="J130" s="377"/>
      <c r="K130" s="379">
        <f>H130*I130</f>
        <v>0</v>
      </c>
      <c r="L130" s="360">
        <f>_xlfn.XLOOKUP(E130,Calculations!E26:E30,Calculations!F26:F30)</f>
        <v>9.1999999999999998E-2</v>
      </c>
      <c r="M130" s="362">
        <f>K130*L130</f>
        <v>0</v>
      </c>
      <c r="N130" s="291">
        <f>H130</f>
        <v>0</v>
      </c>
      <c r="O130" s="136">
        <f>N130*(O6&lt;=$C$3)</f>
        <v>0</v>
      </c>
      <c r="P130" s="136">
        <f>O130*(P6&lt;=$C$3)</f>
        <v>0</v>
      </c>
      <c r="Q130" s="136">
        <f t="shared" ref="Q130:R130" si="295">P130*(Q6&lt;=$C$3)</f>
        <v>0</v>
      </c>
      <c r="R130" s="136">
        <f t="shared" si="295"/>
        <v>0</v>
      </c>
      <c r="S130" s="136">
        <f t="shared" ref="S130" si="296">R130*(S6&lt;=$C$3)</f>
        <v>0</v>
      </c>
      <c r="T130" s="136">
        <f t="shared" ref="T130" si="297">S130*(T6&lt;=$C$3)</f>
        <v>0</v>
      </c>
      <c r="U130" s="103"/>
      <c r="X130" s="89"/>
      <c r="Y130" s="382" t="s">
        <v>91</v>
      </c>
      <c r="Z130" s="382" t="s">
        <v>97</v>
      </c>
      <c r="AA130" s="89"/>
      <c r="AB130" s="367" t="s">
        <v>70</v>
      </c>
      <c r="AC130" s="369">
        <f>IF(AB130=Calculations!E29,Budget!AE130/1040,Budget!AE130/2080)</f>
        <v>0</v>
      </c>
      <c r="AD130" s="371">
        <f>(_xlfn.XLOOKUP(AB130,Calculations!$E$26:$E$30,Calculations!$G$26:$G$30))*AC130</f>
        <v>0</v>
      </c>
      <c r="AE130" s="374"/>
      <c r="AF130" s="374"/>
      <c r="AG130" s="377"/>
      <c r="AH130" s="379">
        <f>AE130*AF130</f>
        <v>0</v>
      </c>
      <c r="AI130" s="360">
        <f>_xlfn.XLOOKUP(AB130,Calculations!$E$26:$E$30,Calculations!$F$26:$F$30)</f>
        <v>9.1999999999999998E-2</v>
      </c>
      <c r="AJ130" s="362">
        <f>AH130*AI130</f>
        <v>0</v>
      </c>
      <c r="AK130" s="291">
        <f>AE130</f>
        <v>0</v>
      </c>
      <c r="AL130" s="137">
        <f>AK130*(AL6&lt;=$C$3)</f>
        <v>0</v>
      </c>
      <c r="AM130" s="137">
        <f>AL130*(AM6&lt;=$C$3)</f>
        <v>0</v>
      </c>
      <c r="AN130" s="137">
        <f t="shared" ref="AN130" si="298">AM130*(AN6&lt;=$C$3)</f>
        <v>0</v>
      </c>
      <c r="AO130" s="137">
        <f t="shared" ref="AO130" si="299">AN130*(AO6&lt;=$C$3)</f>
        <v>0</v>
      </c>
      <c r="AP130" s="137">
        <f t="shared" ref="AP130" si="300">AO130*(AP6&lt;=$C$3)</f>
        <v>0</v>
      </c>
      <c r="AQ130" s="137">
        <f t="shared" ref="AQ130" si="301">AP130*(AQ6&lt;=$C$3)</f>
        <v>0</v>
      </c>
      <c r="AR130" s="103"/>
    </row>
    <row r="131" spans="1:44" x14ac:dyDescent="0.3">
      <c r="A131" s="68"/>
      <c r="B131" s="408"/>
      <c r="C131" s="408"/>
      <c r="D131" s="68"/>
      <c r="E131" s="410"/>
      <c r="F131" s="369"/>
      <c r="G131" s="371"/>
      <c r="H131" s="412"/>
      <c r="I131" s="414"/>
      <c r="J131" s="377"/>
      <c r="K131" s="379"/>
      <c r="L131" s="360"/>
      <c r="M131" s="362"/>
      <c r="N131" s="292">
        <f>K130</f>
        <v>0</v>
      </c>
      <c r="O131" s="289">
        <f>(O130*$I$130)*(O6&lt;=$C$3)</f>
        <v>0</v>
      </c>
      <c r="P131" s="289">
        <f t="shared" ref="P131:T131" si="302">(P130*$I$130)*(P6&lt;=$C$3)</f>
        <v>0</v>
      </c>
      <c r="Q131" s="289">
        <f t="shared" si="302"/>
        <v>0</v>
      </c>
      <c r="R131" s="289">
        <f t="shared" si="302"/>
        <v>0</v>
      </c>
      <c r="S131" s="289">
        <f t="shared" si="302"/>
        <v>0</v>
      </c>
      <c r="T131" s="289">
        <f t="shared" si="302"/>
        <v>0</v>
      </c>
      <c r="U131" s="281">
        <f>SUM(N131:T131)</f>
        <v>0</v>
      </c>
      <c r="X131" s="89"/>
      <c r="Y131" s="382"/>
      <c r="Z131" s="382"/>
      <c r="AA131" s="89"/>
      <c r="AB131" s="367"/>
      <c r="AC131" s="369"/>
      <c r="AD131" s="371"/>
      <c r="AE131" s="374"/>
      <c r="AF131" s="374"/>
      <c r="AG131" s="377"/>
      <c r="AH131" s="379"/>
      <c r="AI131" s="360"/>
      <c r="AJ131" s="362"/>
      <c r="AK131" s="292">
        <f>AH130</f>
        <v>0</v>
      </c>
      <c r="AL131" s="289">
        <f>(AL130*$AF$130)*(AL6&lt;=$C$3)</f>
        <v>0</v>
      </c>
      <c r="AM131" s="289">
        <f t="shared" ref="AM131:AQ131" si="303">(AM130*$AF$130)*(AM6&lt;=$C$3)</f>
        <v>0</v>
      </c>
      <c r="AN131" s="289">
        <f t="shared" si="303"/>
        <v>0</v>
      </c>
      <c r="AO131" s="289">
        <f t="shared" si="303"/>
        <v>0</v>
      </c>
      <c r="AP131" s="289">
        <f t="shared" si="303"/>
        <v>0</v>
      </c>
      <c r="AQ131" s="289">
        <f t="shared" si="303"/>
        <v>0</v>
      </c>
      <c r="AR131" s="281">
        <f>SUM(AK131:AQ131)</f>
        <v>0</v>
      </c>
    </row>
    <row r="132" spans="1:44" x14ac:dyDescent="0.3">
      <c r="A132" s="68"/>
      <c r="B132" s="409"/>
      <c r="C132" s="409"/>
      <c r="D132" s="68"/>
      <c r="E132" s="411"/>
      <c r="F132" s="370"/>
      <c r="G132" s="372"/>
      <c r="H132" s="413"/>
      <c r="I132" s="415"/>
      <c r="J132" s="378"/>
      <c r="K132" s="380"/>
      <c r="L132" s="361"/>
      <c r="M132" s="363"/>
      <c r="N132" s="293">
        <f>M130</f>
        <v>0</v>
      </c>
      <c r="O132" s="290">
        <f>O131*($L$130*Calculations!J15)*(O6&lt;=$C$3)</f>
        <v>0</v>
      </c>
      <c r="P132" s="290">
        <f>P131*($L$130*Calculations!K15)*(P6&lt;=$C$3)</f>
        <v>0</v>
      </c>
      <c r="Q132" s="290">
        <f>Q131*($L$130*Calculations!L15)*(Q6&lt;=$C$3)</f>
        <v>0</v>
      </c>
      <c r="R132" s="290">
        <f>R131*($L$130*Calculations!M15)*(R6&lt;=$C$3)</f>
        <v>0</v>
      </c>
      <c r="S132" s="290">
        <f>S131*($L$130*Calculations!N15)*(S6&lt;=$C$3)</f>
        <v>0</v>
      </c>
      <c r="T132" s="290">
        <f>T131*($L$130*Calculations!O15)*(T6&lt;=$C$3)</f>
        <v>0</v>
      </c>
      <c r="U132" s="283">
        <f>SUM(N132:T132)</f>
        <v>0</v>
      </c>
      <c r="X132" s="89"/>
      <c r="Y132" s="383"/>
      <c r="Z132" s="383"/>
      <c r="AA132" s="89"/>
      <c r="AB132" s="368"/>
      <c r="AC132" s="370"/>
      <c r="AD132" s="372"/>
      <c r="AE132" s="375"/>
      <c r="AF132" s="375"/>
      <c r="AG132" s="378"/>
      <c r="AH132" s="380"/>
      <c r="AI132" s="361"/>
      <c r="AJ132" s="363"/>
      <c r="AK132" s="293">
        <f>AJ130</f>
        <v>0</v>
      </c>
      <c r="AL132" s="290">
        <f>AL131*($AI$130*Calculations!$I$15)*(AL6&lt;=$C$3)</f>
        <v>0</v>
      </c>
      <c r="AM132" s="290">
        <f>AM131*($AI$130*Calculations!$I$15)*(AM6&lt;=$C$3)</f>
        <v>0</v>
      </c>
      <c r="AN132" s="290">
        <f>AN131*($AI$130*Calculations!$I$15)*(AN6&lt;=$C$3)</f>
        <v>0</v>
      </c>
      <c r="AO132" s="290">
        <f>AO131*($AI$130*Calculations!$I$15)*(AO6&lt;=$C$3)</f>
        <v>0</v>
      </c>
      <c r="AP132" s="290">
        <f>AP131*($AI$130*Calculations!$I$15)*(AP6&lt;=$C$3)</f>
        <v>0</v>
      </c>
      <c r="AQ132" s="290">
        <f>AQ131*($AI$130*Calculations!$I$15)*(AQ6&lt;=$C$3)</f>
        <v>0</v>
      </c>
      <c r="AR132" s="283">
        <f>SUM(AK132:AQ132)</f>
        <v>0</v>
      </c>
    </row>
    <row r="133" spans="1:44" hidden="1" outlineLevel="1" x14ac:dyDescent="0.3">
      <c r="A133" s="68"/>
      <c r="B133" s="396"/>
      <c r="C133" s="396" t="s">
        <v>128</v>
      </c>
      <c r="D133" s="101"/>
      <c r="E133" s="410" t="s">
        <v>70</v>
      </c>
      <c r="F133" s="369">
        <f>IF(E133=Calculations!E29,Budget!H133/1040,Budget!H133/2080)</f>
        <v>0</v>
      </c>
      <c r="G133" s="371">
        <f>(_xlfn.XLOOKUP(E133,Calculations!E26:E30,Calculations!G26:G30))*F133</f>
        <v>0</v>
      </c>
      <c r="H133" s="412"/>
      <c r="I133" s="414"/>
      <c r="J133" s="377"/>
      <c r="K133" s="379">
        <f t="shared" ref="K133" si="304">H133*I133</f>
        <v>0</v>
      </c>
      <c r="L133" s="360">
        <f>_xlfn.XLOOKUP(E133,Calculations!E26:E30,Calculations!F26:F30)</f>
        <v>9.1999999999999998E-2</v>
      </c>
      <c r="M133" s="362">
        <f>K133*L133</f>
        <v>0</v>
      </c>
      <c r="N133" s="294">
        <f>H133</f>
        <v>0</v>
      </c>
      <c r="O133" s="139">
        <f>N133*(O6&lt;=$C$3)</f>
        <v>0</v>
      </c>
      <c r="P133" s="139">
        <f>O133*(P6&lt;=$C$3)</f>
        <v>0</v>
      </c>
      <c r="Q133" s="139">
        <f t="shared" ref="Q133:R133" si="305">P133*(Q6&lt;=$C$3)</f>
        <v>0</v>
      </c>
      <c r="R133" s="139">
        <f t="shared" si="305"/>
        <v>0</v>
      </c>
      <c r="S133" s="139">
        <f t="shared" ref="S133" si="306">R133*(S6&lt;=$C$3)</f>
        <v>0</v>
      </c>
      <c r="T133" s="139">
        <f t="shared" ref="T133" si="307">S133*(T6&lt;=$C$3)</f>
        <v>0</v>
      </c>
      <c r="U133" s="103"/>
      <c r="X133" s="89"/>
      <c r="Y133" s="364"/>
      <c r="Z133" s="364" t="s">
        <v>128</v>
      </c>
      <c r="AA133" s="104"/>
      <c r="AB133" s="367" t="s">
        <v>70</v>
      </c>
      <c r="AC133" s="369">
        <f>IF(AB133=Calculations!E29,Budget!AE133/1040,Budget!AE133/2080)</f>
        <v>0</v>
      </c>
      <c r="AD133" s="371">
        <f>(_xlfn.XLOOKUP(AB133,Calculations!$E$26:$E$30,Calculations!$G$26:$G$30))*AC133</f>
        <v>0</v>
      </c>
      <c r="AE133" s="374"/>
      <c r="AF133" s="374"/>
      <c r="AG133" s="377"/>
      <c r="AH133" s="379">
        <f t="shared" ref="AH133" si="308">AE133*AF133</f>
        <v>0</v>
      </c>
      <c r="AI133" s="360">
        <f>_xlfn.XLOOKUP(AB133,Calculations!$E$26:$E$30,Calculations!$F$26:$F$30)</f>
        <v>9.1999999999999998E-2</v>
      </c>
      <c r="AJ133" s="362">
        <f>AH133*AI133</f>
        <v>0</v>
      </c>
      <c r="AK133" s="294">
        <f>AE133</f>
        <v>0</v>
      </c>
      <c r="AL133" s="140">
        <f>AK133*(AL6&lt;=$C$3)</f>
        <v>0</v>
      </c>
      <c r="AM133" s="140">
        <f>AL133*(AM6&lt;=$C$3)</f>
        <v>0</v>
      </c>
      <c r="AN133" s="140">
        <f t="shared" ref="AN133" si="309">AM133*(AN6&lt;=$C$3)</f>
        <v>0</v>
      </c>
      <c r="AO133" s="140">
        <f t="shared" ref="AO133" si="310">AN133*(AO6&lt;=$C$3)</f>
        <v>0</v>
      </c>
      <c r="AP133" s="140">
        <f t="shared" ref="AP133" si="311">AO133*(AP6&lt;=$C$3)</f>
        <v>0</v>
      </c>
      <c r="AQ133" s="140">
        <f t="shared" ref="AQ133" si="312">AP133*(AQ6&lt;=$C$3)</f>
        <v>0</v>
      </c>
      <c r="AR133" s="103"/>
    </row>
    <row r="134" spans="1:44" hidden="1" outlineLevel="1" x14ac:dyDescent="0.3">
      <c r="A134" s="68"/>
      <c r="B134" s="397"/>
      <c r="C134" s="397"/>
      <c r="D134" s="68"/>
      <c r="E134" s="410"/>
      <c r="F134" s="369"/>
      <c r="G134" s="371"/>
      <c r="H134" s="412"/>
      <c r="I134" s="414"/>
      <c r="J134" s="377"/>
      <c r="K134" s="379"/>
      <c r="L134" s="360"/>
      <c r="M134" s="362"/>
      <c r="N134" s="274">
        <f>K133</f>
        <v>0</v>
      </c>
      <c r="O134" s="285">
        <f>(O133*$I$133)*(O6&lt;=$C$3)</f>
        <v>0</v>
      </c>
      <c r="P134" s="285">
        <f t="shared" ref="P134:T134" si="313">(P133*$I$133)*(P6&lt;=$C$3)</f>
        <v>0</v>
      </c>
      <c r="Q134" s="285">
        <f t="shared" si="313"/>
        <v>0</v>
      </c>
      <c r="R134" s="285">
        <f t="shared" si="313"/>
        <v>0</v>
      </c>
      <c r="S134" s="285">
        <f t="shared" si="313"/>
        <v>0</v>
      </c>
      <c r="T134" s="285">
        <f t="shared" si="313"/>
        <v>0</v>
      </c>
      <c r="U134" s="286">
        <f>SUM(N134:T134)</f>
        <v>0</v>
      </c>
      <c r="X134" s="89"/>
      <c r="Y134" s="365"/>
      <c r="Z134" s="365"/>
      <c r="AA134" s="89"/>
      <c r="AB134" s="367"/>
      <c r="AC134" s="369"/>
      <c r="AD134" s="371"/>
      <c r="AE134" s="374"/>
      <c r="AF134" s="374"/>
      <c r="AG134" s="377"/>
      <c r="AH134" s="379"/>
      <c r="AI134" s="360"/>
      <c r="AJ134" s="362"/>
      <c r="AK134" s="274">
        <f>AH133</f>
        <v>0</v>
      </c>
      <c r="AL134" s="285">
        <f>(AL133*$AF$133)*(AL6&lt;=$C$3)</f>
        <v>0</v>
      </c>
      <c r="AM134" s="285">
        <f t="shared" ref="AM134:AQ134" si="314">(AM133*$AF$133)*(AM6&lt;=$C$3)</f>
        <v>0</v>
      </c>
      <c r="AN134" s="285">
        <f t="shared" si="314"/>
        <v>0</v>
      </c>
      <c r="AO134" s="285">
        <f t="shared" si="314"/>
        <v>0</v>
      </c>
      <c r="AP134" s="285">
        <f t="shared" si="314"/>
        <v>0</v>
      </c>
      <c r="AQ134" s="285">
        <f t="shared" si="314"/>
        <v>0</v>
      </c>
      <c r="AR134" s="286">
        <f>SUM(AK134:AQ134)</f>
        <v>0</v>
      </c>
    </row>
    <row r="135" spans="1:44" hidden="1" outlineLevel="1" x14ac:dyDescent="0.3">
      <c r="A135" s="68"/>
      <c r="B135" s="398"/>
      <c r="C135" s="398"/>
      <c r="D135" s="99"/>
      <c r="E135" s="411"/>
      <c r="F135" s="370"/>
      <c r="G135" s="372"/>
      <c r="H135" s="413"/>
      <c r="I135" s="415"/>
      <c r="J135" s="378"/>
      <c r="K135" s="380"/>
      <c r="L135" s="361"/>
      <c r="M135" s="363"/>
      <c r="N135" s="275">
        <f>M133</f>
        <v>0</v>
      </c>
      <c r="O135" s="287">
        <f>O134*($L$133*Calculations!J15)*(O6&lt;=$C$3)</f>
        <v>0</v>
      </c>
      <c r="P135" s="287">
        <f>P134*($L$133*Calculations!K15)*(P6&lt;=$C$3)</f>
        <v>0</v>
      </c>
      <c r="Q135" s="287">
        <f>Q134*($L$133*Calculations!L15)*(Q6&lt;=$C$3)</f>
        <v>0</v>
      </c>
      <c r="R135" s="287">
        <f>R134*($L$133*Calculations!M15)*(R6&lt;=$C$3)</f>
        <v>0</v>
      </c>
      <c r="S135" s="287">
        <f>S134*($L$133*Calculations!N15)*(S6&lt;=$C$3)</f>
        <v>0</v>
      </c>
      <c r="T135" s="287">
        <f>T134*($L$133*Calculations!O15)*(T6&lt;=$C$3)</f>
        <v>0</v>
      </c>
      <c r="U135" s="288">
        <f>SUM(N135:T135)</f>
        <v>0</v>
      </c>
      <c r="X135" s="89"/>
      <c r="Y135" s="366"/>
      <c r="Z135" s="366"/>
      <c r="AA135" s="100"/>
      <c r="AB135" s="368"/>
      <c r="AC135" s="370"/>
      <c r="AD135" s="372"/>
      <c r="AE135" s="375"/>
      <c r="AF135" s="375"/>
      <c r="AG135" s="378"/>
      <c r="AH135" s="380"/>
      <c r="AI135" s="361"/>
      <c r="AJ135" s="363"/>
      <c r="AK135" s="275">
        <f>AJ133</f>
        <v>0</v>
      </c>
      <c r="AL135" s="287">
        <f>AL134*($AI$133*Calculations!$I$15)*(AL6&lt;=$C$3)</f>
        <v>0</v>
      </c>
      <c r="AM135" s="287">
        <f>AM134*($AI$133*Calculations!$I$15)*(AM6&lt;=$C$3)</f>
        <v>0</v>
      </c>
      <c r="AN135" s="287">
        <f>AN134*($AI$133*Calculations!$I$15)*(AN6&lt;=$C$3)</f>
        <v>0</v>
      </c>
      <c r="AO135" s="287">
        <f>AO134*($AI$133*Calculations!$I$15)*(AO6&lt;=$C$3)</f>
        <v>0</v>
      </c>
      <c r="AP135" s="287">
        <f>AP134*($AI$133*Calculations!$I$15)*(AP6&lt;=$C$3)</f>
        <v>0</v>
      </c>
      <c r="AQ135" s="287">
        <f>AQ134*($AI$133*Calculations!$I$15)*(AQ6&lt;=$C$3)</f>
        <v>0</v>
      </c>
      <c r="AR135" s="288">
        <f>SUM(AK135:AQ135)</f>
        <v>0</v>
      </c>
    </row>
    <row r="136" spans="1:44" hidden="1" outlineLevel="1" x14ac:dyDescent="0.3">
      <c r="A136" s="68"/>
      <c r="B136" s="407"/>
      <c r="C136" s="407"/>
      <c r="D136" s="101"/>
      <c r="E136" s="410" t="s">
        <v>69</v>
      </c>
      <c r="F136" s="369">
        <f>IF(E136=Calculations!E29,Budget!H136/1040,Budget!H136/2080)</f>
        <v>0</v>
      </c>
      <c r="G136" s="371">
        <f>(_xlfn.XLOOKUP(E136,Calculations!E26:E30,Calculations!G26:G30))*F136</f>
        <v>0</v>
      </c>
      <c r="H136" s="416"/>
      <c r="I136" s="417"/>
      <c r="J136" s="376"/>
      <c r="K136" s="379">
        <f t="shared" ref="K136" si="315">H136*I136</f>
        <v>0</v>
      </c>
      <c r="L136" s="360">
        <f>_xlfn.XLOOKUP(E136,Calculations!E26:E30,Calculations!F26:F30)</f>
        <v>0.2319</v>
      </c>
      <c r="M136" s="362">
        <f>K136*L136</f>
        <v>0</v>
      </c>
      <c r="N136" s="295">
        <f>H136</f>
        <v>0</v>
      </c>
      <c r="O136" s="141">
        <f>N136*(O6&lt;=$C$3)</f>
        <v>0</v>
      </c>
      <c r="P136" s="141">
        <f>O136*(P6&lt;=$C$3)</f>
        <v>0</v>
      </c>
      <c r="Q136" s="141">
        <f t="shared" ref="Q136:R136" si="316">P136*(Q6&lt;=$C$3)</f>
        <v>0</v>
      </c>
      <c r="R136" s="141">
        <f t="shared" si="316"/>
        <v>0</v>
      </c>
      <c r="S136" s="141">
        <f t="shared" ref="S136" si="317">R136*(S6&lt;=$C$3)</f>
        <v>0</v>
      </c>
      <c r="T136" s="141">
        <f t="shared" ref="T136" si="318">S136*(T6&lt;=$C$3)</f>
        <v>0</v>
      </c>
      <c r="U136" s="103"/>
      <c r="X136" s="89"/>
      <c r="Y136" s="381"/>
      <c r="Z136" s="381"/>
      <c r="AA136" s="104"/>
      <c r="AB136" s="367" t="s">
        <v>70</v>
      </c>
      <c r="AC136" s="369">
        <f>IF(AB136=Calculations!E29,Budget!AE136/1040,Budget!AE136/2080)</f>
        <v>0</v>
      </c>
      <c r="AD136" s="371">
        <f>(_xlfn.XLOOKUP(AB136,Calculations!$E$26:$E$30,Calculations!$G$26:$G$30))*AC136</f>
        <v>0</v>
      </c>
      <c r="AE136" s="373"/>
      <c r="AF136" s="373"/>
      <c r="AG136" s="376"/>
      <c r="AH136" s="379">
        <f t="shared" ref="AH136" si="319">AE136*AF136</f>
        <v>0</v>
      </c>
      <c r="AI136" s="360">
        <f>_xlfn.XLOOKUP(AB136,Calculations!$E$26:$E$30,Calculations!$F$26:$F$30)</f>
        <v>9.1999999999999998E-2</v>
      </c>
      <c r="AJ136" s="362">
        <f>AH136*AI136</f>
        <v>0</v>
      </c>
      <c r="AK136" s="295">
        <f>AE136</f>
        <v>0</v>
      </c>
      <c r="AL136" s="142">
        <f>AK136*(AL6&lt;=$C$3)</f>
        <v>0</v>
      </c>
      <c r="AM136" s="142">
        <f>AL136*(AM6&lt;=$C$3)</f>
        <v>0</v>
      </c>
      <c r="AN136" s="142">
        <f t="shared" ref="AN136" si="320">AM136*(AN6&lt;=$C$3)</f>
        <v>0</v>
      </c>
      <c r="AO136" s="142">
        <f t="shared" ref="AO136" si="321">AN136*(AO6&lt;=$C$3)</f>
        <v>0</v>
      </c>
      <c r="AP136" s="142">
        <f t="shared" ref="AP136" si="322">AO136*(AP6&lt;=$C$3)</f>
        <v>0</v>
      </c>
      <c r="AQ136" s="142">
        <f t="shared" ref="AQ136" si="323">AP136*(AQ6&lt;=$C$3)</f>
        <v>0</v>
      </c>
      <c r="AR136" s="103"/>
    </row>
    <row r="137" spans="1:44" hidden="1" outlineLevel="1" x14ac:dyDescent="0.3">
      <c r="A137" s="68"/>
      <c r="B137" s="408"/>
      <c r="C137" s="408"/>
      <c r="D137" s="68"/>
      <c r="E137" s="410"/>
      <c r="F137" s="369"/>
      <c r="G137" s="371"/>
      <c r="H137" s="412"/>
      <c r="I137" s="414"/>
      <c r="J137" s="377"/>
      <c r="K137" s="379"/>
      <c r="L137" s="360"/>
      <c r="M137" s="362"/>
      <c r="N137" s="276">
        <f>K136</f>
        <v>0</v>
      </c>
      <c r="O137" s="289">
        <f>(O136*$I$136)*(O6&lt;=$C$3)</f>
        <v>0</v>
      </c>
      <c r="P137" s="289">
        <f t="shared" ref="P137:T137" si="324">(P136*$I$136)*(P6&lt;=$C$3)</f>
        <v>0</v>
      </c>
      <c r="Q137" s="289">
        <f t="shared" si="324"/>
        <v>0</v>
      </c>
      <c r="R137" s="289">
        <f t="shared" si="324"/>
        <v>0</v>
      </c>
      <c r="S137" s="289">
        <f t="shared" si="324"/>
        <v>0</v>
      </c>
      <c r="T137" s="289">
        <f t="shared" si="324"/>
        <v>0</v>
      </c>
      <c r="U137" s="281">
        <f>SUM(N137:T137)</f>
        <v>0</v>
      </c>
      <c r="X137" s="89"/>
      <c r="Y137" s="382"/>
      <c r="Z137" s="382"/>
      <c r="AA137" s="89"/>
      <c r="AB137" s="367"/>
      <c r="AC137" s="369"/>
      <c r="AD137" s="371"/>
      <c r="AE137" s="374"/>
      <c r="AF137" s="374"/>
      <c r="AG137" s="377"/>
      <c r="AH137" s="379"/>
      <c r="AI137" s="360"/>
      <c r="AJ137" s="362"/>
      <c r="AK137" s="276">
        <f>AH136</f>
        <v>0</v>
      </c>
      <c r="AL137" s="289">
        <f>(AL136*$AF$136)*(AL6&lt;=$C$3)</f>
        <v>0</v>
      </c>
      <c r="AM137" s="289">
        <f t="shared" ref="AM137:AQ137" si="325">(AM136*$AF$136)*(AM6&lt;=$C$3)</f>
        <v>0</v>
      </c>
      <c r="AN137" s="289">
        <f t="shared" si="325"/>
        <v>0</v>
      </c>
      <c r="AO137" s="289">
        <f t="shared" si="325"/>
        <v>0</v>
      </c>
      <c r="AP137" s="289">
        <f t="shared" si="325"/>
        <v>0</v>
      </c>
      <c r="AQ137" s="289">
        <f t="shared" si="325"/>
        <v>0</v>
      </c>
      <c r="AR137" s="281">
        <f>SUM(AK137:AQ137)</f>
        <v>0</v>
      </c>
    </row>
    <row r="138" spans="1:44" hidden="1" outlineLevel="1" x14ac:dyDescent="0.3">
      <c r="A138" s="68"/>
      <c r="B138" s="409"/>
      <c r="C138" s="409"/>
      <c r="D138" s="99"/>
      <c r="E138" s="411"/>
      <c r="F138" s="370"/>
      <c r="G138" s="372"/>
      <c r="H138" s="413"/>
      <c r="I138" s="415"/>
      <c r="J138" s="378"/>
      <c r="K138" s="380"/>
      <c r="L138" s="361"/>
      <c r="M138" s="363"/>
      <c r="N138" s="277">
        <f>M136</f>
        <v>0</v>
      </c>
      <c r="O138" s="290">
        <f>O137*($L$136*Calculations!J15)*(O6&lt;=$C$3)</f>
        <v>0</v>
      </c>
      <c r="P138" s="290">
        <f>P137*($L$136*Calculations!K15)*(P6&lt;=$C$3)</f>
        <v>0</v>
      </c>
      <c r="Q138" s="290">
        <f>Q137*($L$136*Calculations!L15)*(Q6&lt;=$C$3)</f>
        <v>0</v>
      </c>
      <c r="R138" s="290">
        <f>R137*($L$136*Calculations!M15)*(R6&lt;=$C$3)</f>
        <v>0</v>
      </c>
      <c r="S138" s="290">
        <f>S137*($L$136*Calculations!N15)*(S6&lt;=$C$3)</f>
        <v>0</v>
      </c>
      <c r="T138" s="290">
        <f>T137*($L$136*Calculations!O15)*(T6&lt;=$C$3)</f>
        <v>0</v>
      </c>
      <c r="U138" s="283">
        <f>SUM(N138:T138)</f>
        <v>0</v>
      </c>
      <c r="X138" s="89"/>
      <c r="Y138" s="383"/>
      <c r="Z138" s="383"/>
      <c r="AA138" s="100"/>
      <c r="AB138" s="368"/>
      <c r="AC138" s="370"/>
      <c r="AD138" s="372"/>
      <c r="AE138" s="375"/>
      <c r="AF138" s="375"/>
      <c r="AG138" s="378"/>
      <c r="AH138" s="380"/>
      <c r="AI138" s="361"/>
      <c r="AJ138" s="363"/>
      <c r="AK138" s="277">
        <f>AJ136</f>
        <v>0</v>
      </c>
      <c r="AL138" s="290">
        <f>AL137*($AI$136*Calculations!$I$15)*(AL6&lt;=$C$3)</f>
        <v>0</v>
      </c>
      <c r="AM138" s="290">
        <f>AM137*($AI$136*Calculations!$I$15)*(AM6&lt;=$C$3)</f>
        <v>0</v>
      </c>
      <c r="AN138" s="290">
        <f>AN137*($AI$136*Calculations!$I$15)*(AN6&lt;=$C$3)</f>
        <v>0</v>
      </c>
      <c r="AO138" s="290">
        <f>AO137*($AI$136*Calculations!$I$15)*(AO6&lt;=$C$3)</f>
        <v>0</v>
      </c>
      <c r="AP138" s="290">
        <f>AP137*($AI$136*Calculations!$I$15)*(AP6&lt;=$C$3)</f>
        <v>0</v>
      </c>
      <c r="AQ138" s="290">
        <f>AQ137*($AI$136*Calculations!$I$15)*(AQ6&lt;=$C$3)</f>
        <v>0</v>
      </c>
      <c r="AR138" s="283">
        <f>SUM(AK138:AQ138)</f>
        <v>0</v>
      </c>
    </row>
    <row r="139" spans="1:44" hidden="1" outlineLevel="1" x14ac:dyDescent="0.3">
      <c r="A139" s="68"/>
      <c r="B139" s="396"/>
      <c r="C139" s="396"/>
      <c r="D139" s="101"/>
      <c r="E139" s="410" t="s">
        <v>70</v>
      </c>
      <c r="F139" s="369">
        <f>IF(E139=Calculations!E29,Budget!H139/1040,Budget!H139/2080)</f>
        <v>0</v>
      </c>
      <c r="G139" s="371">
        <f>(_xlfn.XLOOKUP(E139,Calculations!E26:E30,Calculations!G26:G30))*F139</f>
        <v>0</v>
      </c>
      <c r="H139" s="416"/>
      <c r="I139" s="417"/>
      <c r="J139" s="376"/>
      <c r="K139" s="379">
        <f t="shared" ref="K139" si="326">H139*I139</f>
        <v>0</v>
      </c>
      <c r="L139" s="360">
        <f>_xlfn.XLOOKUP(E139,Calculations!E26:E30,Calculations!F26:F30)</f>
        <v>9.1999999999999998E-2</v>
      </c>
      <c r="M139" s="362">
        <f>K139*L139</f>
        <v>0</v>
      </c>
      <c r="N139" s="295">
        <f>H139</f>
        <v>0</v>
      </c>
      <c r="O139" s="141">
        <f>N139*(O6&lt;=$C$3)</f>
        <v>0</v>
      </c>
      <c r="P139" s="141">
        <f>O139*(P6&lt;=$C$3)</f>
        <v>0</v>
      </c>
      <c r="Q139" s="141">
        <f t="shared" ref="Q139:R139" si="327">P139*(Q6&lt;=$C$3)</f>
        <v>0</v>
      </c>
      <c r="R139" s="141">
        <f t="shared" si="327"/>
        <v>0</v>
      </c>
      <c r="S139" s="141">
        <f t="shared" ref="S139" si="328">R139*(S6&lt;=$C$3)</f>
        <v>0</v>
      </c>
      <c r="T139" s="141">
        <f t="shared" ref="T139" si="329">S139*(T6&lt;=$C$3)</f>
        <v>0</v>
      </c>
      <c r="U139" s="103"/>
      <c r="X139" s="89"/>
      <c r="Y139" s="364"/>
      <c r="Z139" s="364"/>
      <c r="AA139" s="104"/>
      <c r="AB139" s="367" t="s">
        <v>70</v>
      </c>
      <c r="AC139" s="369">
        <f>IF(AB139=Calculations!E29,Budget!AE139/1040,Budget!AE139/2080)</f>
        <v>0</v>
      </c>
      <c r="AD139" s="371">
        <f>(_xlfn.XLOOKUP(AB139,Calculations!$E$26:$E$30,Calculations!$G$26:$G$30))*AC139</f>
        <v>0</v>
      </c>
      <c r="AE139" s="373"/>
      <c r="AF139" s="373"/>
      <c r="AG139" s="376"/>
      <c r="AH139" s="379">
        <f t="shared" ref="AH139" si="330">AE139*AF139</f>
        <v>0</v>
      </c>
      <c r="AI139" s="360">
        <f>_xlfn.XLOOKUP(AB139,Calculations!$E$26:$E$30,Calculations!$F$26:$F$30)</f>
        <v>9.1999999999999998E-2</v>
      </c>
      <c r="AJ139" s="362">
        <f>AH139*AI139</f>
        <v>0</v>
      </c>
      <c r="AK139" s="295">
        <f>AE139</f>
        <v>0</v>
      </c>
      <c r="AL139" s="142">
        <f>AK139*(AL6&lt;=$C$3)</f>
        <v>0</v>
      </c>
      <c r="AM139" s="142">
        <f>AL139*(AM6&lt;=$C$3)</f>
        <v>0</v>
      </c>
      <c r="AN139" s="142">
        <f t="shared" ref="AN139" si="331">AM139*(AN6&lt;=$C$3)</f>
        <v>0</v>
      </c>
      <c r="AO139" s="142">
        <f t="shared" ref="AO139" si="332">AN139*(AO6&lt;=$C$3)</f>
        <v>0</v>
      </c>
      <c r="AP139" s="142">
        <f t="shared" ref="AP139" si="333">AO139*(AP6&lt;=$C$3)</f>
        <v>0</v>
      </c>
      <c r="AQ139" s="142">
        <f t="shared" ref="AQ139" si="334">AP139*(AQ6&lt;=$C$3)</f>
        <v>0</v>
      </c>
      <c r="AR139" s="103"/>
    </row>
    <row r="140" spans="1:44" hidden="1" outlineLevel="1" x14ac:dyDescent="0.3">
      <c r="A140" s="68"/>
      <c r="B140" s="397"/>
      <c r="C140" s="397"/>
      <c r="D140" s="68"/>
      <c r="E140" s="410"/>
      <c r="F140" s="369"/>
      <c r="G140" s="371"/>
      <c r="H140" s="412"/>
      <c r="I140" s="414"/>
      <c r="J140" s="377"/>
      <c r="K140" s="379"/>
      <c r="L140" s="360"/>
      <c r="M140" s="362"/>
      <c r="N140" s="274">
        <f>K139</f>
        <v>0</v>
      </c>
      <c r="O140" s="285">
        <f>(O139*$I$139)*(O6&lt;=$C$3)</f>
        <v>0</v>
      </c>
      <c r="P140" s="285">
        <f t="shared" ref="P140:T140" si="335">(P139*$I$139)*(P6&lt;=$C$3)</f>
        <v>0</v>
      </c>
      <c r="Q140" s="285">
        <f t="shared" si="335"/>
        <v>0</v>
      </c>
      <c r="R140" s="285">
        <f t="shared" si="335"/>
        <v>0</v>
      </c>
      <c r="S140" s="285">
        <f t="shared" si="335"/>
        <v>0</v>
      </c>
      <c r="T140" s="285">
        <f t="shared" si="335"/>
        <v>0</v>
      </c>
      <c r="U140" s="286">
        <f>SUM(N140:T140)</f>
        <v>0</v>
      </c>
      <c r="X140" s="89"/>
      <c r="Y140" s="365"/>
      <c r="Z140" s="365"/>
      <c r="AA140" s="89"/>
      <c r="AB140" s="367"/>
      <c r="AC140" s="369"/>
      <c r="AD140" s="371"/>
      <c r="AE140" s="374"/>
      <c r="AF140" s="374"/>
      <c r="AG140" s="377"/>
      <c r="AH140" s="379"/>
      <c r="AI140" s="360"/>
      <c r="AJ140" s="362"/>
      <c r="AK140" s="274">
        <f>AH139</f>
        <v>0</v>
      </c>
      <c r="AL140" s="285">
        <f>(AL139*$AF$139)*(AL6&lt;=$C$3)</f>
        <v>0</v>
      </c>
      <c r="AM140" s="285">
        <f t="shared" ref="AM140:AQ140" si="336">(AM139*$AF$139)*(AM6&lt;=$C$3)</f>
        <v>0</v>
      </c>
      <c r="AN140" s="285">
        <f t="shared" si="336"/>
        <v>0</v>
      </c>
      <c r="AO140" s="285">
        <f t="shared" si="336"/>
        <v>0</v>
      </c>
      <c r="AP140" s="285">
        <f t="shared" si="336"/>
        <v>0</v>
      </c>
      <c r="AQ140" s="285">
        <f t="shared" si="336"/>
        <v>0</v>
      </c>
      <c r="AR140" s="286">
        <f>SUM(AK140:AQ140)</f>
        <v>0</v>
      </c>
    </row>
    <row r="141" spans="1:44" hidden="1" outlineLevel="1" x14ac:dyDescent="0.3">
      <c r="A141" s="68"/>
      <c r="B141" s="398"/>
      <c r="C141" s="398"/>
      <c r="D141" s="99"/>
      <c r="E141" s="411"/>
      <c r="F141" s="370"/>
      <c r="G141" s="372"/>
      <c r="H141" s="413"/>
      <c r="I141" s="415"/>
      <c r="J141" s="378"/>
      <c r="K141" s="380"/>
      <c r="L141" s="361"/>
      <c r="M141" s="363"/>
      <c r="N141" s="275">
        <f>M139</f>
        <v>0</v>
      </c>
      <c r="O141" s="287">
        <f>O140*($L$139*Calculations!J15)*(O6&lt;=$C$3)</f>
        <v>0</v>
      </c>
      <c r="P141" s="287">
        <f>P140*($L$139*Calculations!K15)*(P6&lt;=$C$3)</f>
        <v>0</v>
      </c>
      <c r="Q141" s="287">
        <f>Q140*($L$139*Calculations!L15)*(Q6&lt;=$C$3)</f>
        <v>0</v>
      </c>
      <c r="R141" s="287">
        <f>R140*($L$139*Calculations!M15)*(R6&lt;=$C$3)</f>
        <v>0</v>
      </c>
      <c r="S141" s="287">
        <f>S140*($L$139*Calculations!N15)*(S6&lt;=$C$3)</f>
        <v>0</v>
      </c>
      <c r="T141" s="287">
        <f>T140*($L$139*Calculations!O15)*(T6&lt;=$C$3)</f>
        <v>0</v>
      </c>
      <c r="U141" s="288">
        <f>SUM(N141:T141)</f>
        <v>0</v>
      </c>
      <c r="X141" s="89"/>
      <c r="Y141" s="366"/>
      <c r="Z141" s="366"/>
      <c r="AA141" s="100"/>
      <c r="AB141" s="368"/>
      <c r="AC141" s="370"/>
      <c r="AD141" s="372"/>
      <c r="AE141" s="375"/>
      <c r="AF141" s="375"/>
      <c r="AG141" s="378"/>
      <c r="AH141" s="380"/>
      <c r="AI141" s="361"/>
      <c r="AJ141" s="363"/>
      <c r="AK141" s="275">
        <f>AJ139</f>
        <v>0</v>
      </c>
      <c r="AL141" s="287">
        <f>AL140*($AI$139*Calculations!$I$15)*(AL6&lt;=$C$3)</f>
        <v>0</v>
      </c>
      <c r="AM141" s="287">
        <f>AM140*($AI$139*Calculations!$I$15)*(AM6&lt;=$C$3)</f>
        <v>0</v>
      </c>
      <c r="AN141" s="287">
        <f>AN140*($AI$139*Calculations!$I$15)*(AN6&lt;=$C$3)</f>
        <v>0</v>
      </c>
      <c r="AO141" s="287">
        <f>AO140*($AI$139*Calculations!$I$15)*(AO6&lt;=$C$3)</f>
        <v>0</v>
      </c>
      <c r="AP141" s="287">
        <f>AP140*($AI$139*Calculations!$I$15)*(AP6&lt;=$C$3)</f>
        <v>0</v>
      </c>
      <c r="AQ141" s="287">
        <f>AQ140*($AI$139*Calculations!$I$15)*(AQ6&lt;=$C$3)</f>
        <v>0</v>
      </c>
      <c r="AR141" s="288">
        <f>SUM(AK141:AQ141)</f>
        <v>0</v>
      </c>
    </row>
    <row r="142" spans="1:44" collapsed="1" x14ac:dyDescent="0.3">
      <c r="A142" s="68"/>
      <c r="B142" s="113"/>
      <c r="C142" s="113"/>
      <c r="D142" s="68"/>
      <c r="E142" s="113"/>
      <c r="F142" s="114"/>
      <c r="G142" s="143"/>
      <c r="H142" s="115"/>
      <c r="I142" s="115"/>
      <c r="J142" s="118"/>
      <c r="K142" s="144"/>
      <c r="L142" s="115"/>
      <c r="M142" s="145" t="s">
        <v>117</v>
      </c>
      <c r="N142" s="146">
        <f>SUM(N11+N15+N19+N23+N27+N31+N35+N39+N43+N47+N51+N55+N59+N63+N67+N71+N75+N79+N83+N87+N91+N95+N99+N103+N107+N111+N115+N119+N123+N127+N131+N134+N137+N140)</f>
        <v>0</v>
      </c>
      <c r="O142" s="146">
        <f>SUM(O11+O15+O19+O23+O27+O31+O35+O39+O43+O47+O51+O55+O59+O63+O67+O71+O75+O79+O83+O87+O91+O95+O99+O103+O107+O111+O115+O119+O123+O127+O131+O134+O137+O140)</f>
        <v>0</v>
      </c>
      <c r="P142" s="146">
        <f t="shared" ref="P142:T142" si="337">SUM(P11+P15+P19+P23+P27+P31+P35+P39+P43+P47+P51+P55+P59+P63+P67+P71+P75+P79+P83+P87+P91+P95+P99+P103+P107+P111+P115+P119+P123+P127+P131+P134+P137+P140)</f>
        <v>0</v>
      </c>
      <c r="Q142" s="146">
        <f t="shared" si="337"/>
        <v>0</v>
      </c>
      <c r="R142" s="146">
        <f t="shared" si="337"/>
        <v>0</v>
      </c>
      <c r="S142" s="146">
        <f t="shared" si="337"/>
        <v>0</v>
      </c>
      <c r="T142" s="146">
        <f t="shared" si="337"/>
        <v>0</v>
      </c>
      <c r="U142" s="147">
        <f>SUM(U11+U15+U19+U23+U27+U31+U35+U39+U43+U47+U51+U55+U59+U63+U67+U71+U75+U79+U83+U87+U91+U95+U99+U103+U107+U111+U115+U119+U123+U127+U131+U134+U137+U140)</f>
        <v>0</v>
      </c>
      <c r="X142" s="89"/>
      <c r="Y142" s="125"/>
      <c r="Z142" s="125"/>
      <c r="AA142" s="89"/>
      <c r="AB142" s="125"/>
      <c r="AC142" s="126"/>
      <c r="AD142" s="148"/>
      <c r="AE142" s="127"/>
      <c r="AF142" s="127"/>
      <c r="AG142" s="130"/>
      <c r="AH142" s="149"/>
      <c r="AI142" s="127"/>
      <c r="AJ142" s="150" t="s">
        <v>117</v>
      </c>
      <c r="AK142" s="313">
        <f>SUM(AK11+AK15+AK19+AK23+AK27+AK31+AK35+AK39+AK43+AK47+AK51+AK55+AK59+AK63+AK67+AK71+AK75+AK79+AK83+AK87+AK91+AK95+AK99+AK103+AK107+AK111+AK115+AK119+AK123+AK127+AK131+AK134+AK137+AK140)</f>
        <v>0</v>
      </c>
      <c r="AL142" s="313">
        <f>SUM(AL11+AL15+AL19+AL23+AL27+AL31+AL35+AL39+AL43+AL47+AL51+AL55+AL59+AL63+AL67+AL71+AL75+AL79+AL83+AL87+AL91+AL95+AL99+AL103+AL107+AL111+AL115+AL119+AL123+AL127+AL131+AL134+AL137+AL140)</f>
        <v>0</v>
      </c>
      <c r="AM142" s="313">
        <f t="shared" ref="AM142:AQ142" si="338">SUM(AM11+AM15+AM19+AM23+AM27+AM31+AM35+AM39+AM43+AM47+AM51+AM55+AM59+AM63+AM67+AM71+AM75+AM79+AM83+AM87+AM91+AM95+AM99+AM103+AM107+AM111+AM115+AM119+AM123+AM127+AM131+AM134+AM137+AM140)</f>
        <v>0</v>
      </c>
      <c r="AN142" s="313">
        <f t="shared" si="338"/>
        <v>0</v>
      </c>
      <c r="AO142" s="313">
        <f t="shared" si="338"/>
        <v>0</v>
      </c>
      <c r="AP142" s="313">
        <f t="shared" si="338"/>
        <v>0</v>
      </c>
      <c r="AQ142" s="313">
        <f t="shared" si="338"/>
        <v>0</v>
      </c>
      <c r="AR142" s="314">
        <f>SUM(AR11+AR15+AR19+AR23+AR27+AR31+AR35+AR39+AR43+AR47+AR51+AR55+AR59+AR63+AR67+AR71+AR75+AR79+AR83+AR87+AR91+AR95+AR99+AR103+AR107+AR111+AR115+AR119+AR123+AR127+AR131+AR134+AR137+AR140)</f>
        <v>0</v>
      </c>
    </row>
    <row r="143" spans="1:44" x14ac:dyDescent="0.3">
      <c r="A143" s="68"/>
      <c r="B143" s="113"/>
      <c r="C143" s="113"/>
      <c r="D143" s="68"/>
      <c r="E143" s="113"/>
      <c r="F143" s="114"/>
      <c r="G143" s="143"/>
      <c r="H143" s="115"/>
      <c r="I143" s="115"/>
      <c r="J143" s="118"/>
      <c r="K143" s="144"/>
      <c r="L143" s="115"/>
      <c r="M143" s="145" t="s">
        <v>116</v>
      </c>
      <c r="N143" s="151">
        <f>SUM(N12+N16+N20+N24+N28+N32+N36+N40+N44+N48+N52+N56+N60+N64+N68+N72+N76+N80+N84+N88+N92+N96+N100+N104+N108+N112+N116+N120+N124+N128+N132+N135+N138+N141)</f>
        <v>0</v>
      </c>
      <c r="O143" s="151">
        <f>SUM(O12+O16+O20+O24+O28+O32+O36+O40+O44+O48+O52+O56+O60+O64+O68+O72+O76+O80+O84+O88+O92+O96+O100+O104+O108+O112+O116+O120+O124+O128+O132+O135+O138+O141)</f>
        <v>0</v>
      </c>
      <c r="P143" s="151">
        <f>SUM(P12+P16+P20+P24+P28+P32+P36+P40+P44+P48+P52+P56+P60+P64+P68+P72+P76+P80+P84+P88+P92+P96+P100+P104+P108+P112+P116+P120+P124+P128+P132+P135+P138+P141)</f>
        <v>0</v>
      </c>
      <c r="Q143" s="151">
        <f>SUM(Q12+Q16+Q20+Q24+Q28+Q32+Q36+Q40+Q44+Q48+Q52+Q56+Q60+Q64+Q68+Q72+Q76+Q80+Q84+Q88+Q92+Q96+Q100+Q104+Q108+Q112+Q116+Q120+Q124+Q128+Q132+Q135+Q138+Q141)</f>
        <v>0</v>
      </c>
      <c r="R143" s="151">
        <f>SUM(R12+R16+R20+R24+R28+R32+R36+R40+R44+R48+R52+R56+R60+R64+R68+R72+R76+R80+R84+R88+R92+R96+R100+R104+R108+R112+R116+R120+R124+R128+R132+R135+R138+R141)</f>
        <v>0</v>
      </c>
      <c r="S143" s="151">
        <f t="shared" ref="S143:T143" si="339">SUM(S12+S16+S20+S24+S28+S32+S36+S40+S44+S48+S52+S56+S60+S64+S68+S72+S76+S80+S84+S88+S92+S96+S100+S104+S108+S112+S116+S120+S124+S128+S132+S135+S138+S141)</f>
        <v>0</v>
      </c>
      <c r="T143" s="151">
        <f t="shared" si="339"/>
        <v>0</v>
      </c>
      <c r="U143" s="152">
        <f>SUM(U12+U16+U20+U24+U28+U32+U36+U40+U44+U48+U52+U56+U60+U64+U68+U72+U76+U80+U84+U88+U92+U96+U100+U104+U108+U112+U116+U120+U124+U128+U132+U135+U138+U141)</f>
        <v>0</v>
      </c>
      <c r="X143" s="89"/>
      <c r="Y143" s="125"/>
      <c r="Z143" s="125"/>
      <c r="AA143" s="89"/>
      <c r="AB143" s="125"/>
      <c r="AC143" s="126"/>
      <c r="AD143" s="148"/>
      <c r="AE143" s="127"/>
      <c r="AF143" s="127"/>
      <c r="AG143" s="130"/>
      <c r="AH143" s="149"/>
      <c r="AI143" s="127"/>
      <c r="AJ143" s="150" t="s">
        <v>116</v>
      </c>
      <c r="AK143" s="315">
        <f>SUM(AK12+AK16+AK20+AK24+AK28+AK32+AK36+AK40+AK44+AK48+AK52+AK56+AK60+AK64+AK68+AK72+AK76+AK80+AK84+AK88+AK92+AK96+AK100+AK104+AK108+AK112+AK116+AK120+AK124+AK128+AK132+AK135+AK138+AK141)</f>
        <v>0</v>
      </c>
      <c r="AL143" s="315">
        <f>SUM(AL12+AL16+AL20+AL24+AL28+AL32+AL36+AL40+AL44+AL48+AL52+AL56+AL60+AL64+AL68+AL72+AL76+AL80+AL84+AL88+AL92+AL96+AL100+AL104+AL108+AL112+AL116+AL120+AL124+AL128+AL132+AL135+AL138+AL141)</f>
        <v>0</v>
      </c>
      <c r="AM143" s="315">
        <f>SUM(AM12+AM16+AM20+AM24+AM28+AM32+AM36+AM40+AM44+AM48+AM52+AM56+AM60+AM64+AM68+AM72+AM76+AM80+AM84+AM88+AM92+AM96+AM100+AM104+AM108+AM112+AM116+AM120+AM124+AM128+AM132+AM135+AM138+AM141)</f>
        <v>0</v>
      </c>
      <c r="AN143" s="315">
        <f>SUM(AN12+AN16+AN20+AN24+AN28+AN32+AN36+AN40+AN44+AN48+AN52+AN56+AN60+AN64+AN68+AN72+AN76+AN80+AN84+AN88+AN92+AN96+AN100+AN104+AN108+AN112+AN116+AN120+AN124+AN128+AN132+AN135+AN138+AN141)</f>
        <v>0</v>
      </c>
      <c r="AO143" s="315">
        <f>SUM(AO12+AO16+AO20+AO24+AO28+AO32+AO36+AO40+AO44+AO48+AO52+AO56+AO60+AO64+AO68+AO72+AO76+AO80+AO84+AO88+AO92+AO96+AO100+AO104+AO108+AO112+AO116+AO120+AO124+AO128+AO132+AO135+AO138+AO141)</f>
        <v>0</v>
      </c>
      <c r="AP143" s="315">
        <f t="shared" ref="AP143:AQ143" si="340">SUM(AP12+AP16+AP20+AP24+AP28+AP32+AP36+AP40+AP44+AP48+AP52+AP56+AP60+AP64+AP68+AP72+AP76+AP80+AP84+AP88+AP92+AP96+AP100+AP104+AP108+AP112+AP116+AP120+AP124+AP128+AP132+AP135+AP138+AP141)</f>
        <v>0</v>
      </c>
      <c r="AQ143" s="315">
        <f t="shared" si="340"/>
        <v>0</v>
      </c>
      <c r="AR143" s="316">
        <f>SUM(AR12+AR16+AR20+AR24+AR28+AR32+AR36+AR40+AR44+AR48+AR52+AR56+AR60+AR64+AR68+AR72+AR76+AR80+AR84+AR88+AR92+AR96+AR100+AR104+AR108+AR112+AR116+AR120+AR124+AR128+AR132+AR135+AR138+AR141)</f>
        <v>0</v>
      </c>
    </row>
    <row r="144" spans="1:44" x14ac:dyDescent="0.3">
      <c r="C144" s="68"/>
      <c r="D144" s="68"/>
      <c r="E144" s="68"/>
      <c r="F144" s="68"/>
      <c r="G144" s="68"/>
      <c r="H144" s="68"/>
      <c r="I144" s="68"/>
      <c r="J144" s="68"/>
      <c r="K144" s="68"/>
      <c r="L144" s="68"/>
      <c r="M144" s="153" t="s">
        <v>21</v>
      </c>
      <c r="N144" s="154">
        <f>SUM(N142:N143)</f>
        <v>0</v>
      </c>
      <c r="O144" s="155">
        <f t="shared" ref="O144:T144" si="341">SUM(O142:O143)</f>
        <v>0</v>
      </c>
      <c r="P144" s="155">
        <f t="shared" si="341"/>
        <v>0</v>
      </c>
      <c r="Q144" s="155">
        <f t="shared" si="341"/>
        <v>0</v>
      </c>
      <c r="R144" s="155">
        <f t="shared" si="341"/>
        <v>0</v>
      </c>
      <c r="S144" s="155">
        <f t="shared" si="341"/>
        <v>0</v>
      </c>
      <c r="T144" s="155">
        <f t="shared" si="341"/>
        <v>0</v>
      </c>
      <c r="U144" s="156">
        <f>SUM(N144:T144)</f>
        <v>0</v>
      </c>
      <c r="Z144" s="89"/>
      <c r="AA144" s="89"/>
      <c r="AB144" s="89"/>
      <c r="AC144" s="89"/>
      <c r="AD144" s="89"/>
      <c r="AE144" s="89"/>
      <c r="AF144" s="89"/>
      <c r="AG144" s="89"/>
      <c r="AH144" s="89"/>
      <c r="AI144" s="89"/>
      <c r="AJ144" s="157" t="s">
        <v>21</v>
      </c>
      <c r="AK144" s="317">
        <f>SUM(AK142:AK143)</f>
        <v>0</v>
      </c>
      <c r="AL144" s="318">
        <f t="shared" ref="AL144:AQ144" si="342">SUM(AL142:AL143)</f>
        <v>0</v>
      </c>
      <c r="AM144" s="318">
        <f t="shared" si="342"/>
        <v>0</v>
      </c>
      <c r="AN144" s="318">
        <f t="shared" si="342"/>
        <v>0</v>
      </c>
      <c r="AO144" s="318">
        <f t="shared" si="342"/>
        <v>0</v>
      </c>
      <c r="AP144" s="318">
        <f t="shared" si="342"/>
        <v>0</v>
      </c>
      <c r="AQ144" s="318">
        <f t="shared" si="342"/>
        <v>0</v>
      </c>
      <c r="AR144" s="319">
        <f>SUM(AK144:AQ144)</f>
        <v>0</v>
      </c>
    </row>
    <row r="145" spans="1:44" ht="1.95" customHeight="1" x14ac:dyDescent="0.3">
      <c r="M145" s="158"/>
      <c r="N145" s="159"/>
      <c r="O145" s="159"/>
      <c r="P145" s="159"/>
      <c r="Q145" s="159"/>
      <c r="R145" s="159"/>
      <c r="S145" s="159"/>
      <c r="T145" s="159"/>
      <c r="U145" s="159"/>
    </row>
    <row r="146" spans="1:44" x14ac:dyDescent="0.3">
      <c r="A146" s="89"/>
      <c r="B146" s="90" t="s">
        <v>22</v>
      </c>
      <c r="C146" s="89"/>
      <c r="D146" s="89"/>
      <c r="E146" s="89"/>
      <c r="F146" s="89"/>
      <c r="G146" s="89"/>
      <c r="H146" s="89"/>
      <c r="I146" s="89"/>
      <c r="J146" s="89"/>
      <c r="K146" s="89"/>
      <c r="L146" s="89"/>
      <c r="M146" s="89"/>
      <c r="N146" s="89"/>
      <c r="O146" s="89"/>
      <c r="P146" s="89"/>
      <c r="Q146" s="89"/>
      <c r="R146" s="89"/>
      <c r="S146" s="89"/>
      <c r="T146" s="89"/>
      <c r="U146" s="89"/>
      <c r="X146" s="160"/>
      <c r="Y146" s="161" t="s">
        <v>179</v>
      </c>
      <c r="Z146" s="160"/>
      <c r="AA146" s="160"/>
      <c r="AB146" s="160"/>
      <c r="AC146" s="160"/>
      <c r="AD146" s="160"/>
      <c r="AE146" s="160"/>
      <c r="AF146" s="160"/>
      <c r="AG146" s="160"/>
      <c r="AH146" s="160"/>
      <c r="AI146" s="160"/>
      <c r="AJ146" s="160"/>
      <c r="AK146" s="160"/>
      <c r="AL146" s="160"/>
      <c r="AM146" s="160"/>
      <c r="AN146" s="160"/>
      <c r="AO146" s="160"/>
      <c r="AP146" s="160"/>
      <c r="AQ146" s="160"/>
      <c r="AR146" s="160"/>
    </row>
    <row r="147" spans="1:44" ht="14.4" hidden="1" customHeight="1" outlineLevel="1" x14ac:dyDescent="0.3">
      <c r="A147" s="89"/>
      <c r="B147" s="356" t="s">
        <v>189</v>
      </c>
      <c r="C147" s="339"/>
      <c r="D147" s="339"/>
      <c r="E147" s="339"/>
      <c r="F147" s="339"/>
      <c r="G147" s="339"/>
      <c r="H147" s="339"/>
      <c r="I147" s="339"/>
      <c r="J147" s="339"/>
      <c r="K147" s="339"/>
      <c r="L147" s="339"/>
      <c r="M147" s="162" t="s">
        <v>23</v>
      </c>
      <c r="N147" s="107">
        <v>0</v>
      </c>
      <c r="O147" s="107">
        <f>N147*(O6&lt;=$C$3)</f>
        <v>0</v>
      </c>
      <c r="P147" s="107">
        <f>O147*(P6&lt;=$C$3)</f>
        <v>0</v>
      </c>
      <c r="Q147" s="107">
        <f>P147*(Q6&lt;=$C$3)</f>
        <v>0</v>
      </c>
      <c r="R147" s="107">
        <f>Q147*(R6&lt;=$C$3)</f>
        <v>0</v>
      </c>
      <c r="S147" s="107">
        <f t="shared" ref="S147:T147" si="343">R147*(S6&lt;=$C$3)</f>
        <v>0</v>
      </c>
      <c r="T147" s="107">
        <f t="shared" si="343"/>
        <v>0</v>
      </c>
      <c r="U147" s="163">
        <f t="shared" ref="U147:U152" si="344">SUM(N147:T147)</f>
        <v>0</v>
      </c>
      <c r="X147" s="160"/>
      <c r="Y147" s="356" t="s">
        <v>189</v>
      </c>
      <c r="Z147" s="162"/>
      <c r="AA147" s="162"/>
      <c r="AB147" s="162"/>
      <c r="AC147" s="162"/>
      <c r="AD147" s="162"/>
      <c r="AE147" s="162"/>
      <c r="AF147" s="162"/>
      <c r="AG147" s="162"/>
      <c r="AH147" s="162"/>
      <c r="AI147" s="162"/>
      <c r="AJ147" s="162" t="s">
        <v>23</v>
      </c>
      <c r="AK147" s="107">
        <v>0</v>
      </c>
      <c r="AL147" s="107">
        <f>AK147*(AL6&lt;=$C$3)</f>
        <v>0</v>
      </c>
      <c r="AM147" s="107">
        <f>AL147*(AM6&lt;=$C$3)</f>
        <v>0</v>
      </c>
      <c r="AN147" s="107">
        <f>AM147*(AN6&lt;=$C$3)</f>
        <v>0</v>
      </c>
      <c r="AO147" s="107">
        <f>AN147*(AO6&lt;=$C$3)</f>
        <v>0</v>
      </c>
      <c r="AP147" s="107">
        <f t="shared" ref="AP147:AQ147" si="345">AO147*(AP6&lt;=$C$3)</f>
        <v>0</v>
      </c>
      <c r="AQ147" s="107">
        <f t="shared" si="345"/>
        <v>0</v>
      </c>
      <c r="AR147" s="163">
        <f t="shared" ref="AR147:AR152" si="346">SUM(AK147:AQ147)</f>
        <v>0</v>
      </c>
    </row>
    <row r="148" spans="1:44" hidden="1" outlineLevel="1" x14ac:dyDescent="0.3">
      <c r="A148" s="89"/>
      <c r="B148" s="356"/>
      <c r="C148" s="338"/>
      <c r="D148" s="338"/>
      <c r="E148" s="338"/>
      <c r="F148" s="338"/>
      <c r="G148" s="338"/>
      <c r="H148" s="338"/>
      <c r="I148" s="338"/>
      <c r="J148" s="338"/>
      <c r="K148" s="338"/>
      <c r="L148" s="338"/>
      <c r="M148" s="164" t="s">
        <v>24</v>
      </c>
      <c r="N148" s="165">
        <v>0</v>
      </c>
      <c r="O148" s="165">
        <f t="shared" ref="O148:R151" si="347">N148*(O6&lt;=$C$3)</f>
        <v>0</v>
      </c>
      <c r="P148" s="165">
        <f t="shared" si="347"/>
        <v>0</v>
      </c>
      <c r="Q148" s="165">
        <f t="shared" si="347"/>
        <v>0</v>
      </c>
      <c r="R148" s="165">
        <f t="shared" si="347"/>
        <v>0</v>
      </c>
      <c r="S148" s="165">
        <f t="shared" ref="S148:S151" si="348">R148*(S6&lt;=$C$3)</f>
        <v>0</v>
      </c>
      <c r="T148" s="165">
        <f t="shared" ref="T148:T151" si="349">S148*(T6&lt;=$C$3)</f>
        <v>0</v>
      </c>
      <c r="U148" s="163">
        <f t="shared" si="344"/>
        <v>0</v>
      </c>
      <c r="X148" s="160"/>
      <c r="Y148" s="356"/>
      <c r="Z148" s="164"/>
      <c r="AA148" s="164"/>
      <c r="AB148" s="164"/>
      <c r="AC148" s="164"/>
      <c r="AD148" s="164"/>
      <c r="AE148" s="164"/>
      <c r="AF148" s="164"/>
      <c r="AG148" s="164"/>
      <c r="AH148" s="164"/>
      <c r="AI148" s="164"/>
      <c r="AJ148" s="164" t="s">
        <v>24</v>
      </c>
      <c r="AK148" s="165">
        <v>0</v>
      </c>
      <c r="AL148" s="165">
        <f t="shared" ref="AL148:AQ151" si="350">AK148*(AL6&lt;=$C$3)</f>
        <v>0</v>
      </c>
      <c r="AM148" s="165">
        <f t="shared" si="350"/>
        <v>0</v>
      </c>
      <c r="AN148" s="165">
        <f t="shared" si="350"/>
        <v>0</v>
      </c>
      <c r="AO148" s="165">
        <f t="shared" si="350"/>
        <v>0</v>
      </c>
      <c r="AP148" s="165">
        <f t="shared" si="350"/>
        <v>0</v>
      </c>
      <c r="AQ148" s="165">
        <f t="shared" si="350"/>
        <v>0</v>
      </c>
      <c r="AR148" s="163">
        <f t="shared" si="346"/>
        <v>0</v>
      </c>
    </row>
    <row r="149" spans="1:44" hidden="1" outlineLevel="1" x14ac:dyDescent="0.3">
      <c r="A149" s="89"/>
      <c r="B149" s="356"/>
      <c r="C149" s="338"/>
      <c r="D149" s="338"/>
      <c r="E149" s="338"/>
      <c r="F149" s="338"/>
      <c r="G149" s="338"/>
      <c r="H149" s="338"/>
      <c r="I149" s="338"/>
      <c r="J149" s="338"/>
      <c r="K149" s="338"/>
      <c r="L149" s="338"/>
      <c r="M149" s="164" t="s">
        <v>55</v>
      </c>
      <c r="N149" s="165">
        <v>0</v>
      </c>
      <c r="O149" s="165">
        <f t="shared" si="347"/>
        <v>0</v>
      </c>
      <c r="P149" s="165">
        <f t="shared" si="347"/>
        <v>0</v>
      </c>
      <c r="Q149" s="165">
        <f t="shared" si="347"/>
        <v>0</v>
      </c>
      <c r="R149" s="165">
        <f t="shared" si="347"/>
        <v>0</v>
      </c>
      <c r="S149" s="165">
        <f t="shared" si="348"/>
        <v>0</v>
      </c>
      <c r="T149" s="165">
        <f t="shared" si="349"/>
        <v>0</v>
      </c>
      <c r="U149" s="163">
        <f t="shared" si="344"/>
        <v>0</v>
      </c>
      <c r="X149" s="160"/>
      <c r="Y149" s="356"/>
      <c r="Z149" s="164"/>
      <c r="AA149" s="164"/>
      <c r="AB149" s="164"/>
      <c r="AC149" s="164"/>
      <c r="AD149" s="164"/>
      <c r="AE149" s="164"/>
      <c r="AF149" s="164"/>
      <c r="AG149" s="164"/>
      <c r="AH149" s="164"/>
      <c r="AI149" s="164"/>
      <c r="AJ149" s="164" t="s">
        <v>55</v>
      </c>
      <c r="AK149" s="165">
        <v>0</v>
      </c>
      <c r="AL149" s="165">
        <f t="shared" si="350"/>
        <v>0</v>
      </c>
      <c r="AM149" s="165">
        <f t="shared" si="350"/>
        <v>0</v>
      </c>
      <c r="AN149" s="165">
        <f t="shared" si="350"/>
        <v>0</v>
      </c>
      <c r="AO149" s="165">
        <f t="shared" si="350"/>
        <v>0</v>
      </c>
      <c r="AP149" s="165">
        <f t="shared" si="350"/>
        <v>0</v>
      </c>
      <c r="AQ149" s="165">
        <f t="shared" si="350"/>
        <v>0</v>
      </c>
      <c r="AR149" s="163">
        <f t="shared" si="346"/>
        <v>0</v>
      </c>
    </row>
    <row r="150" spans="1:44" hidden="1" outlineLevel="1" x14ac:dyDescent="0.3">
      <c r="A150" s="89"/>
      <c r="B150" s="356"/>
      <c r="C150" s="338"/>
      <c r="D150" s="338"/>
      <c r="E150" s="338"/>
      <c r="F150" s="338"/>
      <c r="G150" s="338"/>
      <c r="H150" s="338"/>
      <c r="I150" s="338"/>
      <c r="J150" s="338"/>
      <c r="K150" s="338"/>
      <c r="L150" s="338"/>
      <c r="M150" s="164" t="s">
        <v>56</v>
      </c>
      <c r="N150" s="165">
        <v>0</v>
      </c>
      <c r="O150" s="165">
        <f t="shared" si="347"/>
        <v>0</v>
      </c>
      <c r="P150" s="165">
        <f t="shared" si="347"/>
        <v>0</v>
      </c>
      <c r="Q150" s="165">
        <f t="shared" si="347"/>
        <v>0</v>
      </c>
      <c r="R150" s="165">
        <f t="shared" si="347"/>
        <v>0</v>
      </c>
      <c r="S150" s="165">
        <f t="shared" si="348"/>
        <v>0</v>
      </c>
      <c r="T150" s="165">
        <f t="shared" si="349"/>
        <v>0</v>
      </c>
      <c r="U150" s="163">
        <f t="shared" si="344"/>
        <v>0</v>
      </c>
      <c r="X150" s="160"/>
      <c r="Y150" s="356"/>
      <c r="Z150" s="164"/>
      <c r="AA150" s="164"/>
      <c r="AB150" s="164"/>
      <c r="AC150" s="164"/>
      <c r="AD150" s="164"/>
      <c r="AE150" s="164"/>
      <c r="AF150" s="164"/>
      <c r="AG150" s="164"/>
      <c r="AH150" s="164"/>
      <c r="AI150" s="164"/>
      <c r="AJ150" s="164" t="s">
        <v>56</v>
      </c>
      <c r="AK150" s="165">
        <v>0</v>
      </c>
      <c r="AL150" s="165">
        <f t="shared" si="350"/>
        <v>0</v>
      </c>
      <c r="AM150" s="165">
        <f t="shared" si="350"/>
        <v>0</v>
      </c>
      <c r="AN150" s="165">
        <f t="shared" si="350"/>
        <v>0</v>
      </c>
      <c r="AO150" s="165">
        <f t="shared" si="350"/>
        <v>0</v>
      </c>
      <c r="AP150" s="165">
        <f t="shared" si="350"/>
        <v>0</v>
      </c>
      <c r="AQ150" s="165">
        <f t="shared" si="350"/>
        <v>0</v>
      </c>
      <c r="AR150" s="163">
        <f t="shared" si="346"/>
        <v>0</v>
      </c>
    </row>
    <row r="151" spans="1:44" hidden="1" outlineLevel="1" x14ac:dyDescent="0.3">
      <c r="A151" s="89"/>
      <c r="B151" s="357"/>
      <c r="C151" s="338"/>
      <c r="D151" s="338"/>
      <c r="E151" s="338"/>
      <c r="F151" s="338"/>
      <c r="G151" s="338"/>
      <c r="H151" s="338"/>
      <c r="I151" s="338"/>
      <c r="J151" s="338"/>
      <c r="K151" s="338"/>
      <c r="L151" s="338"/>
      <c r="M151" s="164" t="s">
        <v>57</v>
      </c>
      <c r="N151" s="165">
        <v>0</v>
      </c>
      <c r="O151" s="165">
        <f t="shared" si="347"/>
        <v>0</v>
      </c>
      <c r="P151" s="165">
        <f t="shared" si="347"/>
        <v>0</v>
      </c>
      <c r="Q151" s="165">
        <f t="shared" si="347"/>
        <v>0</v>
      </c>
      <c r="R151" s="165">
        <f t="shared" si="347"/>
        <v>0</v>
      </c>
      <c r="S151" s="165">
        <f t="shared" si="348"/>
        <v>0</v>
      </c>
      <c r="T151" s="165">
        <f t="shared" si="349"/>
        <v>0</v>
      </c>
      <c r="U151" s="163">
        <f t="shared" si="344"/>
        <v>0</v>
      </c>
      <c r="X151" s="160"/>
      <c r="Y151" s="357"/>
      <c r="Z151" s="164"/>
      <c r="AA151" s="164"/>
      <c r="AB151" s="164"/>
      <c r="AC151" s="164"/>
      <c r="AD151" s="164"/>
      <c r="AE151" s="164"/>
      <c r="AF151" s="164"/>
      <c r="AG151" s="164"/>
      <c r="AH151" s="164"/>
      <c r="AI151" s="164"/>
      <c r="AJ151" s="164" t="s">
        <v>57</v>
      </c>
      <c r="AK151" s="165">
        <v>0</v>
      </c>
      <c r="AL151" s="165">
        <f t="shared" si="350"/>
        <v>0</v>
      </c>
      <c r="AM151" s="165">
        <f t="shared" si="350"/>
        <v>0</v>
      </c>
      <c r="AN151" s="165">
        <f t="shared" si="350"/>
        <v>0</v>
      </c>
      <c r="AO151" s="165">
        <f t="shared" si="350"/>
        <v>0</v>
      </c>
      <c r="AP151" s="165">
        <f t="shared" si="350"/>
        <v>0</v>
      </c>
      <c r="AQ151" s="165">
        <f t="shared" si="350"/>
        <v>0</v>
      </c>
      <c r="AR151" s="163">
        <f t="shared" si="346"/>
        <v>0</v>
      </c>
    </row>
    <row r="152" spans="1:44" collapsed="1" x14ac:dyDescent="0.3">
      <c r="C152" s="166"/>
      <c r="D152" s="166"/>
      <c r="E152" s="166"/>
      <c r="F152" s="166"/>
      <c r="G152" s="166"/>
      <c r="H152" s="166"/>
      <c r="I152" s="166"/>
      <c r="J152" s="166"/>
      <c r="K152" s="166"/>
      <c r="L152" s="166"/>
      <c r="M152" s="167" t="s">
        <v>25</v>
      </c>
      <c r="N152" s="168">
        <f>SUM(N147:N151)</f>
        <v>0</v>
      </c>
      <c r="O152" s="168">
        <f t="shared" ref="O152:T152" si="351">SUM(O147:O151)</f>
        <v>0</v>
      </c>
      <c r="P152" s="168">
        <f t="shared" si="351"/>
        <v>0</v>
      </c>
      <c r="Q152" s="168">
        <f t="shared" si="351"/>
        <v>0</v>
      </c>
      <c r="R152" s="168">
        <f t="shared" si="351"/>
        <v>0</v>
      </c>
      <c r="S152" s="168">
        <f t="shared" si="351"/>
        <v>0</v>
      </c>
      <c r="T152" s="168">
        <f t="shared" si="351"/>
        <v>0</v>
      </c>
      <c r="U152" s="169">
        <f t="shared" si="344"/>
        <v>0</v>
      </c>
      <c r="Z152" s="170"/>
      <c r="AA152" s="170"/>
      <c r="AB152" s="170"/>
      <c r="AC152" s="170"/>
      <c r="AD152" s="170"/>
      <c r="AE152" s="170"/>
      <c r="AF152" s="170"/>
      <c r="AG152" s="170"/>
      <c r="AH152" s="170"/>
      <c r="AI152" s="170"/>
      <c r="AJ152" s="171" t="s">
        <v>25</v>
      </c>
      <c r="AK152" s="172">
        <f>SUM(AK147:AK151)</f>
        <v>0</v>
      </c>
      <c r="AL152" s="172">
        <f t="shared" ref="AL152:AQ152" si="352">SUM(AL147:AL151)</f>
        <v>0</v>
      </c>
      <c r="AM152" s="172">
        <f t="shared" si="352"/>
        <v>0</v>
      </c>
      <c r="AN152" s="172">
        <f t="shared" si="352"/>
        <v>0</v>
      </c>
      <c r="AO152" s="172">
        <f t="shared" si="352"/>
        <v>0</v>
      </c>
      <c r="AP152" s="172">
        <f t="shared" si="352"/>
        <v>0</v>
      </c>
      <c r="AQ152" s="172">
        <f t="shared" si="352"/>
        <v>0</v>
      </c>
      <c r="AR152" s="173">
        <f t="shared" si="346"/>
        <v>0</v>
      </c>
    </row>
    <row r="153" spans="1:44" ht="1.95" customHeight="1" x14ac:dyDescent="0.3">
      <c r="C153" s="174"/>
      <c r="D153" s="174"/>
      <c r="E153" s="174"/>
      <c r="F153" s="174"/>
      <c r="G153" s="174"/>
      <c r="H153" s="174"/>
      <c r="I153" s="174"/>
      <c r="J153" s="174"/>
      <c r="K153" s="174"/>
      <c r="L153" s="174"/>
      <c r="M153" s="174"/>
      <c r="N153" s="175"/>
      <c r="O153" s="175"/>
      <c r="P153" s="175"/>
      <c r="Q153" s="175"/>
      <c r="R153" s="175"/>
      <c r="S153" s="175"/>
      <c r="T153" s="175"/>
      <c r="U153" s="176"/>
      <c r="Z153" s="174"/>
      <c r="AA153" s="174"/>
      <c r="AB153" s="174"/>
      <c r="AC153" s="174"/>
      <c r="AD153" s="174"/>
      <c r="AE153" s="174"/>
      <c r="AF153" s="174"/>
      <c r="AG153" s="174"/>
      <c r="AH153" s="174"/>
      <c r="AI153" s="174"/>
      <c r="AJ153" s="174"/>
      <c r="AK153" s="175"/>
      <c r="AL153" s="175"/>
      <c r="AM153" s="175"/>
      <c r="AN153" s="175"/>
      <c r="AO153" s="175"/>
      <c r="AP153" s="175"/>
      <c r="AQ153" s="175"/>
      <c r="AR153" s="176"/>
    </row>
    <row r="154" spans="1:44" x14ac:dyDescent="0.3">
      <c r="A154" s="177"/>
      <c r="B154" s="178" t="s">
        <v>26</v>
      </c>
      <c r="C154" s="177"/>
      <c r="D154" s="177"/>
      <c r="E154" s="177"/>
      <c r="F154" s="177"/>
      <c r="G154" s="177"/>
      <c r="H154" s="177"/>
      <c r="I154" s="177"/>
      <c r="J154" s="177"/>
      <c r="K154" s="177"/>
      <c r="L154" s="177"/>
      <c r="M154" s="177"/>
      <c r="N154" s="177"/>
      <c r="O154" s="177"/>
      <c r="P154" s="177"/>
      <c r="Q154" s="177"/>
      <c r="R154" s="177"/>
      <c r="S154" s="177"/>
      <c r="T154" s="177"/>
      <c r="U154" s="178"/>
      <c r="X154" s="89"/>
      <c r="Y154" s="90" t="s">
        <v>180</v>
      </c>
      <c r="Z154" s="89"/>
      <c r="AA154" s="89"/>
      <c r="AB154" s="89"/>
      <c r="AC154" s="89"/>
      <c r="AD154" s="89"/>
      <c r="AE154" s="89"/>
      <c r="AF154" s="89"/>
      <c r="AG154" s="89"/>
      <c r="AH154" s="89"/>
      <c r="AI154" s="89"/>
      <c r="AJ154" s="89"/>
      <c r="AK154" s="89"/>
      <c r="AL154" s="89"/>
      <c r="AM154" s="89"/>
      <c r="AN154" s="89"/>
      <c r="AO154" s="89"/>
      <c r="AP154" s="89"/>
      <c r="AQ154" s="89"/>
      <c r="AR154" s="90"/>
    </row>
    <row r="155" spans="1:44" hidden="1" outlineLevel="1" x14ac:dyDescent="0.3">
      <c r="A155" s="177"/>
      <c r="B155" s="350" t="s">
        <v>26</v>
      </c>
      <c r="C155" s="195"/>
      <c r="D155" s="195"/>
      <c r="E155" s="195"/>
      <c r="F155" s="195"/>
      <c r="G155" s="195"/>
      <c r="H155" s="195"/>
      <c r="I155" s="195"/>
      <c r="J155" s="195"/>
      <c r="K155" s="195"/>
      <c r="L155" s="195"/>
      <c r="M155" s="85" t="s">
        <v>27</v>
      </c>
      <c r="N155" s="107">
        <v>0</v>
      </c>
      <c r="O155" s="108">
        <f>N155*(O6&lt;=$C$3)</f>
        <v>0</v>
      </c>
      <c r="P155" s="108">
        <f>O155*(P6&lt;=$C$3)</f>
        <v>0</v>
      </c>
      <c r="Q155" s="108">
        <f>P155*(Q6&lt;=$C$3)</f>
        <v>0</v>
      </c>
      <c r="R155" s="108">
        <f>Q155*(R6&lt;=$C$3)</f>
        <v>0</v>
      </c>
      <c r="S155" s="108">
        <f t="shared" ref="S155:T155" si="353">R155*(S6&lt;=$C$3)</f>
        <v>0</v>
      </c>
      <c r="T155" s="108">
        <f t="shared" si="353"/>
        <v>0</v>
      </c>
      <c r="U155" s="163">
        <f>SUM(N155:T155)</f>
        <v>0</v>
      </c>
      <c r="X155" s="89"/>
      <c r="Y155" s="350" t="s">
        <v>26</v>
      </c>
      <c r="Z155" s="85"/>
      <c r="AA155" s="85"/>
      <c r="AB155" s="85"/>
      <c r="AC155" s="85"/>
      <c r="AD155" s="85"/>
      <c r="AE155" s="85"/>
      <c r="AF155" s="85"/>
      <c r="AG155" s="85"/>
      <c r="AH155" s="85"/>
      <c r="AI155" s="85"/>
      <c r="AJ155" s="85" t="s">
        <v>27</v>
      </c>
      <c r="AK155" s="107">
        <v>0</v>
      </c>
      <c r="AL155" s="108">
        <f>AK155*(AL6&lt;=$C$3)</f>
        <v>0</v>
      </c>
      <c r="AM155" s="108">
        <f>AL155*(AM6&lt;=$C$3)</f>
        <v>0</v>
      </c>
      <c r="AN155" s="108">
        <f>AM155*(AN6&lt;=$C$3)</f>
        <v>0</v>
      </c>
      <c r="AO155" s="108">
        <f>AN155*(AO6&lt;=$C$3)</f>
        <v>0</v>
      </c>
      <c r="AP155" s="108">
        <f t="shared" ref="AP155:AQ155" si="354">AO155*(AP6&lt;=$C$3)</f>
        <v>0</v>
      </c>
      <c r="AQ155" s="108">
        <f t="shared" si="354"/>
        <v>0</v>
      </c>
      <c r="AR155" s="163">
        <f>SUM(AK155:AQ155)</f>
        <v>0</v>
      </c>
    </row>
    <row r="156" spans="1:44" hidden="1" outlineLevel="1" x14ac:dyDescent="0.3">
      <c r="A156" s="177"/>
      <c r="B156" s="358"/>
      <c r="C156" s="195"/>
      <c r="D156" s="195"/>
      <c r="E156" s="195"/>
      <c r="F156" s="195"/>
      <c r="G156" s="195"/>
      <c r="H156" s="195"/>
      <c r="I156" s="195"/>
      <c r="J156" s="195"/>
      <c r="K156" s="195"/>
      <c r="L156" s="195"/>
      <c r="M156" s="85" t="s">
        <v>28</v>
      </c>
      <c r="N156" s="165">
        <v>0</v>
      </c>
      <c r="O156" s="179">
        <f>N156*(O6&lt;=$C$3)</f>
        <v>0</v>
      </c>
      <c r="P156" s="179">
        <f>O156*(P6&lt;=$C$3)</f>
        <v>0</v>
      </c>
      <c r="Q156" s="179">
        <f>P156*(Q6&lt;=$C$3)</f>
        <v>0</v>
      </c>
      <c r="R156" s="179">
        <f>Q156*(R6&lt;=$C$3)</f>
        <v>0</v>
      </c>
      <c r="S156" s="179">
        <f t="shared" ref="S156:T156" si="355">R156*(S6&lt;=$C$3)</f>
        <v>0</v>
      </c>
      <c r="T156" s="179">
        <f t="shared" si="355"/>
        <v>0</v>
      </c>
      <c r="U156" s="163">
        <f>SUM(N156:T156)</f>
        <v>0</v>
      </c>
      <c r="X156" s="89"/>
      <c r="Y156" s="358"/>
      <c r="Z156" s="85"/>
      <c r="AA156" s="85"/>
      <c r="AB156" s="85"/>
      <c r="AC156" s="85"/>
      <c r="AD156" s="85"/>
      <c r="AE156" s="85"/>
      <c r="AF156" s="85"/>
      <c r="AG156" s="85"/>
      <c r="AH156" s="85"/>
      <c r="AI156" s="85"/>
      <c r="AJ156" s="85" t="s">
        <v>28</v>
      </c>
      <c r="AK156" s="165">
        <v>0</v>
      </c>
      <c r="AL156" s="179">
        <f>AK156*(AL6&lt;=$C$3)</f>
        <v>0</v>
      </c>
      <c r="AM156" s="179">
        <f>AL156*(AM6&lt;=$C$3)</f>
        <v>0</v>
      </c>
      <c r="AN156" s="179">
        <f>AM156*(AN6&lt;=$C$3)</f>
        <v>0</v>
      </c>
      <c r="AO156" s="179">
        <f>AN156*(AO6&lt;=$C$3)</f>
        <v>0</v>
      </c>
      <c r="AP156" s="179">
        <f t="shared" ref="AP156:AQ156" si="356">AO156*(AP6&lt;=$C$3)</f>
        <v>0</v>
      </c>
      <c r="AQ156" s="179">
        <f t="shared" si="356"/>
        <v>0</v>
      </c>
      <c r="AR156" s="163">
        <f>SUM(AK156:AQ156)</f>
        <v>0</v>
      </c>
    </row>
    <row r="157" spans="1:44" collapsed="1" x14ac:dyDescent="0.3">
      <c r="C157" s="180"/>
      <c r="D157" s="180"/>
      <c r="E157" s="180"/>
      <c r="F157" s="180"/>
      <c r="G157" s="180"/>
      <c r="H157" s="180"/>
      <c r="I157" s="180"/>
      <c r="J157" s="180"/>
      <c r="K157" s="180"/>
      <c r="L157" s="180"/>
      <c r="M157" s="180" t="s">
        <v>29</v>
      </c>
      <c r="N157" s="181">
        <f>SUM(N155:N156)</f>
        <v>0</v>
      </c>
      <c r="O157" s="181">
        <f t="shared" ref="O157:T157" si="357">SUM(O155:O156)</f>
        <v>0</v>
      </c>
      <c r="P157" s="181">
        <f t="shared" si="357"/>
        <v>0</v>
      </c>
      <c r="Q157" s="181">
        <f t="shared" si="357"/>
        <v>0</v>
      </c>
      <c r="R157" s="182">
        <f t="shared" si="357"/>
        <v>0</v>
      </c>
      <c r="S157" s="182">
        <f t="shared" si="357"/>
        <v>0</v>
      </c>
      <c r="T157" s="182">
        <f t="shared" si="357"/>
        <v>0</v>
      </c>
      <c r="U157" s="183">
        <f>SUM(N157:T157)</f>
        <v>0</v>
      </c>
      <c r="Z157" s="157"/>
      <c r="AA157" s="157"/>
      <c r="AB157" s="157"/>
      <c r="AC157" s="157"/>
      <c r="AD157" s="157"/>
      <c r="AE157" s="157"/>
      <c r="AF157" s="157"/>
      <c r="AG157" s="157"/>
      <c r="AH157" s="157"/>
      <c r="AI157" s="157"/>
      <c r="AJ157" s="157" t="s">
        <v>29</v>
      </c>
      <c r="AK157" s="168">
        <f>SUM(AK155:AK156)</f>
        <v>0</v>
      </c>
      <c r="AL157" s="168">
        <f t="shared" ref="AL157:AQ157" si="358">SUM(AL155:AL156)</f>
        <v>0</v>
      </c>
      <c r="AM157" s="168">
        <f t="shared" si="358"/>
        <v>0</v>
      </c>
      <c r="AN157" s="168">
        <f t="shared" si="358"/>
        <v>0</v>
      </c>
      <c r="AO157" s="184">
        <f t="shared" si="358"/>
        <v>0</v>
      </c>
      <c r="AP157" s="184">
        <f t="shared" si="358"/>
        <v>0</v>
      </c>
      <c r="AQ157" s="184">
        <f t="shared" si="358"/>
        <v>0</v>
      </c>
      <c r="AR157" s="169">
        <f>SUM(AK157:AQ157)</f>
        <v>0</v>
      </c>
    </row>
    <row r="158" spans="1:44" ht="1.95" customHeight="1" x14ac:dyDescent="0.3">
      <c r="C158" s="158"/>
      <c r="D158" s="158"/>
      <c r="E158" s="158"/>
      <c r="F158" s="158"/>
      <c r="G158" s="158"/>
      <c r="H158" s="158"/>
      <c r="I158" s="158"/>
      <c r="J158" s="158"/>
      <c r="K158" s="158"/>
      <c r="L158" s="158"/>
      <c r="M158" s="158"/>
      <c r="N158" s="175"/>
      <c r="O158" s="175"/>
      <c r="P158" s="175"/>
      <c r="Q158" s="175"/>
      <c r="R158" s="175"/>
      <c r="S158" s="175"/>
      <c r="T158" s="175"/>
      <c r="U158" s="176"/>
      <c r="X158" s="160"/>
      <c r="Y158" s="160"/>
      <c r="Z158" s="158"/>
      <c r="AA158" s="158"/>
      <c r="AB158" s="158"/>
      <c r="AC158" s="158"/>
      <c r="AD158" s="158"/>
      <c r="AE158" s="158"/>
      <c r="AF158" s="158"/>
      <c r="AG158" s="158"/>
      <c r="AH158" s="158"/>
      <c r="AI158" s="158"/>
      <c r="AJ158" s="158"/>
      <c r="AK158" s="175"/>
      <c r="AL158" s="175"/>
      <c r="AM158" s="175"/>
      <c r="AN158" s="175"/>
      <c r="AO158" s="175"/>
      <c r="AP158" s="175"/>
      <c r="AQ158" s="175"/>
      <c r="AR158" s="176"/>
    </row>
    <row r="159" spans="1:44" x14ac:dyDescent="0.3">
      <c r="A159" s="185"/>
      <c r="B159" s="186" t="s">
        <v>30</v>
      </c>
      <c r="C159" s="185"/>
      <c r="D159" s="185"/>
      <c r="E159" s="185"/>
      <c r="F159" s="185"/>
      <c r="G159" s="185"/>
      <c r="H159" s="185"/>
      <c r="I159" s="185"/>
      <c r="J159" s="185"/>
      <c r="K159" s="185"/>
      <c r="L159" s="185"/>
      <c r="M159" s="185"/>
      <c r="N159" s="185"/>
      <c r="O159" s="185"/>
      <c r="P159" s="185"/>
      <c r="Q159" s="185"/>
      <c r="R159" s="185"/>
      <c r="S159" s="185"/>
      <c r="T159" s="185"/>
      <c r="U159" s="186"/>
      <c r="X159" s="160"/>
      <c r="Y159" s="161" t="s">
        <v>181</v>
      </c>
      <c r="Z159" s="160"/>
      <c r="AA159" s="160"/>
      <c r="AB159" s="160"/>
      <c r="AC159" s="160"/>
      <c r="AD159" s="160"/>
      <c r="AE159" s="160"/>
      <c r="AF159" s="160"/>
      <c r="AG159" s="160"/>
      <c r="AH159" s="160"/>
      <c r="AI159" s="160"/>
      <c r="AJ159" s="160"/>
      <c r="AK159" s="160"/>
      <c r="AL159" s="160"/>
      <c r="AM159" s="160"/>
      <c r="AN159" s="160"/>
      <c r="AO159" s="160"/>
      <c r="AP159" s="160"/>
      <c r="AQ159" s="160"/>
      <c r="AR159" s="161"/>
    </row>
    <row r="160" spans="1:44" hidden="1" outlineLevel="1" x14ac:dyDescent="0.3">
      <c r="A160" s="185"/>
      <c r="B160" s="346" t="s">
        <v>31</v>
      </c>
      <c r="C160" s="162"/>
      <c r="D160" s="162"/>
      <c r="E160" s="162"/>
      <c r="F160" s="162"/>
      <c r="G160" s="162"/>
      <c r="H160" s="162"/>
      <c r="I160" s="162"/>
      <c r="J160" s="162"/>
      <c r="K160" s="162"/>
      <c r="L160" s="162"/>
      <c r="M160" s="162" t="s">
        <v>32</v>
      </c>
      <c r="N160" s="107">
        <v>0</v>
      </c>
      <c r="O160" s="108">
        <f>N160*(O6&lt;=$C$3)</f>
        <v>0</v>
      </c>
      <c r="P160" s="108">
        <f>O160*(P6&lt;=$C$3)</f>
        <v>0</v>
      </c>
      <c r="Q160" s="108">
        <f>P160*(Q6&lt;=$C$3)</f>
        <v>0</v>
      </c>
      <c r="R160" s="108">
        <f>Q160*(R6&lt;=$C$3)</f>
        <v>0</v>
      </c>
      <c r="S160" s="108">
        <f t="shared" ref="S160:T160" si="359">R160*(S6&lt;=$C$3)</f>
        <v>0</v>
      </c>
      <c r="T160" s="108">
        <f t="shared" si="359"/>
        <v>0</v>
      </c>
      <c r="U160" s="163">
        <f>SUM(N160:T160)</f>
        <v>0</v>
      </c>
      <c r="X160" s="160"/>
      <c r="Y160" s="346" t="s">
        <v>31</v>
      </c>
      <c r="Z160" s="162"/>
      <c r="AA160" s="162"/>
      <c r="AB160" s="162"/>
      <c r="AC160" s="162"/>
      <c r="AD160" s="162"/>
      <c r="AE160" s="162"/>
      <c r="AF160" s="162"/>
      <c r="AG160" s="162"/>
      <c r="AH160" s="162"/>
      <c r="AI160" s="162"/>
      <c r="AJ160" s="162" t="s">
        <v>32</v>
      </c>
      <c r="AK160" s="107">
        <v>0</v>
      </c>
      <c r="AL160" s="108">
        <f>AK160*(AL6&lt;=$C$3)</f>
        <v>0</v>
      </c>
      <c r="AM160" s="108">
        <f>AL160*(AM6&lt;=$C$3)</f>
        <v>0</v>
      </c>
      <c r="AN160" s="108">
        <f>AM160*(AN6&lt;=$C$3)</f>
        <v>0</v>
      </c>
      <c r="AO160" s="108">
        <f>AN160*(AO6&lt;=$C$3)</f>
        <v>0</v>
      </c>
      <c r="AP160" s="108">
        <f t="shared" ref="AP160:AQ160" si="360">AO160*(AP6&lt;=$C$3)</f>
        <v>0</v>
      </c>
      <c r="AQ160" s="108">
        <f t="shared" si="360"/>
        <v>0</v>
      </c>
      <c r="AR160" s="163">
        <f>SUM(AK160:AQ160)</f>
        <v>0</v>
      </c>
    </row>
    <row r="161" spans="1:44" hidden="1" outlineLevel="1" x14ac:dyDescent="0.3">
      <c r="A161" s="185"/>
      <c r="B161" s="346"/>
      <c r="C161" s="164"/>
      <c r="D161" s="164"/>
      <c r="E161" s="164"/>
      <c r="F161" s="164"/>
      <c r="G161" s="164"/>
      <c r="H161" s="164"/>
      <c r="I161" s="164"/>
      <c r="J161" s="164"/>
      <c r="K161" s="164"/>
      <c r="L161" s="164"/>
      <c r="M161" s="164" t="s">
        <v>33</v>
      </c>
      <c r="N161" s="165">
        <v>0</v>
      </c>
      <c r="O161" s="179">
        <f>N161*(O6&lt;=$C$3)</f>
        <v>0</v>
      </c>
      <c r="P161" s="179">
        <f>O161*(P6&lt;=$C$3)</f>
        <v>0</v>
      </c>
      <c r="Q161" s="179">
        <f>P161*(Q6&lt;=$C$3)</f>
        <v>0</v>
      </c>
      <c r="R161" s="179">
        <f>Q161*(R6&lt;=$C$3)</f>
        <v>0</v>
      </c>
      <c r="S161" s="179">
        <f t="shared" ref="S161:T161" si="361">R161*(S6&lt;=$C$3)</f>
        <v>0</v>
      </c>
      <c r="T161" s="179">
        <f t="shared" si="361"/>
        <v>0</v>
      </c>
      <c r="U161" s="163">
        <f>SUM(N161:T161)</f>
        <v>0</v>
      </c>
      <c r="X161" s="160"/>
      <c r="Y161" s="346"/>
      <c r="Z161" s="164"/>
      <c r="AA161" s="164"/>
      <c r="AB161" s="164"/>
      <c r="AC161" s="164"/>
      <c r="AD161" s="164"/>
      <c r="AE161" s="164"/>
      <c r="AF161" s="164"/>
      <c r="AG161" s="164"/>
      <c r="AH161" s="164"/>
      <c r="AI161" s="164"/>
      <c r="AJ161" s="164" t="s">
        <v>33</v>
      </c>
      <c r="AK161" s="165">
        <v>0</v>
      </c>
      <c r="AL161" s="179">
        <f>AK161*(AL6&lt;=$C$3)</f>
        <v>0</v>
      </c>
      <c r="AM161" s="179">
        <f>AL161*(AM6&lt;=$C$3)</f>
        <v>0</v>
      </c>
      <c r="AN161" s="179">
        <f>AM161*(AN6&lt;=$C$3)</f>
        <v>0</v>
      </c>
      <c r="AO161" s="179">
        <f>AN161*(AO6&lt;=$C$3)</f>
        <v>0</v>
      </c>
      <c r="AP161" s="179">
        <f t="shared" ref="AP161:AQ161" si="362">AO161*(AP6&lt;=$C$3)</f>
        <v>0</v>
      </c>
      <c r="AQ161" s="179">
        <f t="shared" si="362"/>
        <v>0</v>
      </c>
      <c r="AR161" s="163">
        <f>SUM(AK161:AQ161)</f>
        <v>0</v>
      </c>
    </row>
    <row r="162" spans="1:44" hidden="1" outlineLevel="1" x14ac:dyDescent="0.3">
      <c r="A162" s="185"/>
      <c r="B162" s="346"/>
      <c r="C162" s="164"/>
      <c r="D162" s="164"/>
      <c r="E162" s="164"/>
      <c r="F162" s="164"/>
      <c r="G162" s="164"/>
      <c r="H162" s="164"/>
      <c r="I162" s="164"/>
      <c r="J162" s="164"/>
      <c r="K162" s="164"/>
      <c r="L162" s="164"/>
      <c r="M162" s="164" t="s">
        <v>26</v>
      </c>
      <c r="N162" s="165">
        <v>0</v>
      </c>
      <c r="O162" s="179">
        <f>N162*(O6&lt;=$C$3)</f>
        <v>0</v>
      </c>
      <c r="P162" s="179">
        <f>O162*(P6&lt;=$C$3)</f>
        <v>0</v>
      </c>
      <c r="Q162" s="179">
        <f>P162*(Q6&lt;=$C$3)</f>
        <v>0</v>
      </c>
      <c r="R162" s="179">
        <f>Q162*(R6&lt;=$C$3)</f>
        <v>0</v>
      </c>
      <c r="S162" s="179">
        <f t="shared" ref="S162:T162" si="363">R162*(S6&lt;=$C$3)</f>
        <v>0</v>
      </c>
      <c r="T162" s="179">
        <f t="shared" si="363"/>
        <v>0</v>
      </c>
      <c r="U162" s="163">
        <f>SUM(N162:T162)</f>
        <v>0</v>
      </c>
      <c r="X162" s="160"/>
      <c r="Y162" s="346"/>
      <c r="Z162" s="164"/>
      <c r="AA162" s="164"/>
      <c r="AB162" s="164"/>
      <c r="AC162" s="164"/>
      <c r="AD162" s="164"/>
      <c r="AE162" s="164"/>
      <c r="AF162" s="164"/>
      <c r="AG162" s="164"/>
      <c r="AH162" s="164"/>
      <c r="AI162" s="164"/>
      <c r="AJ162" s="164" t="s">
        <v>26</v>
      </c>
      <c r="AK162" s="165">
        <v>0</v>
      </c>
      <c r="AL162" s="179">
        <f>AK162*(AL6&lt;=$C$3)</f>
        <v>0</v>
      </c>
      <c r="AM162" s="179">
        <f>AL162*(AM6&lt;=$C$3)</f>
        <v>0</v>
      </c>
      <c r="AN162" s="179">
        <f>AM162*(AN6&lt;=$C$3)</f>
        <v>0</v>
      </c>
      <c r="AO162" s="179">
        <f>AN162*(AO6&lt;=$C$3)</f>
        <v>0</v>
      </c>
      <c r="AP162" s="179">
        <f t="shared" ref="AP162:AQ162" si="364">AO162*(AP6&lt;=$C$3)</f>
        <v>0</v>
      </c>
      <c r="AQ162" s="179">
        <f t="shared" si="364"/>
        <v>0</v>
      </c>
      <c r="AR162" s="163">
        <f>SUM(AK162:AQ162)</f>
        <v>0</v>
      </c>
    </row>
    <row r="163" spans="1:44" hidden="1" outlineLevel="1" x14ac:dyDescent="0.3">
      <c r="A163" s="185"/>
      <c r="B163" s="359"/>
      <c r="C163" s="164"/>
      <c r="D163" s="164"/>
      <c r="E163" s="164"/>
      <c r="F163" s="164"/>
      <c r="G163" s="164"/>
      <c r="H163" s="164"/>
      <c r="I163" s="164"/>
      <c r="J163" s="164"/>
      <c r="K163" s="164"/>
      <c r="L163" s="164"/>
      <c r="M163" s="164" t="s">
        <v>34</v>
      </c>
      <c r="N163" s="165">
        <v>0</v>
      </c>
      <c r="O163" s="179">
        <f>N163*(O6&lt;=$C$3)</f>
        <v>0</v>
      </c>
      <c r="P163" s="179">
        <f>O163*(P6&lt;=$C$3)</f>
        <v>0</v>
      </c>
      <c r="Q163" s="179">
        <f>P163*(Q6&lt;=$C$3)</f>
        <v>0</v>
      </c>
      <c r="R163" s="179">
        <f>Q163*(R6&lt;=$C$3)</f>
        <v>0</v>
      </c>
      <c r="S163" s="179">
        <f t="shared" ref="S163:T163" si="365">R163*(S6&lt;=$C$3)</f>
        <v>0</v>
      </c>
      <c r="T163" s="179">
        <f t="shared" si="365"/>
        <v>0</v>
      </c>
      <c r="U163" s="163">
        <f>SUM(N163:T163)</f>
        <v>0</v>
      </c>
      <c r="X163" s="160"/>
      <c r="Y163" s="359"/>
      <c r="Z163" s="164"/>
      <c r="AA163" s="164"/>
      <c r="AB163" s="164"/>
      <c r="AC163" s="164"/>
      <c r="AD163" s="164"/>
      <c r="AE163" s="164"/>
      <c r="AF163" s="164"/>
      <c r="AG163" s="164"/>
      <c r="AH163" s="164"/>
      <c r="AI163" s="164"/>
      <c r="AJ163" s="164" t="s">
        <v>34</v>
      </c>
      <c r="AK163" s="165">
        <v>0</v>
      </c>
      <c r="AL163" s="179">
        <f>AK163*(AL6&lt;=$C$3)</f>
        <v>0</v>
      </c>
      <c r="AM163" s="179">
        <f>AL163*(AM6&lt;=$C$3)</f>
        <v>0</v>
      </c>
      <c r="AN163" s="179">
        <f>AM163*(AN6&lt;=$C$3)</f>
        <v>0</v>
      </c>
      <c r="AO163" s="179">
        <f>AN163*(AO6&lt;=$C$3)</f>
        <v>0</v>
      </c>
      <c r="AP163" s="179">
        <f t="shared" ref="AP163:AQ163" si="366">AO163*(AP6&lt;=$C$3)</f>
        <v>0</v>
      </c>
      <c r="AQ163" s="179">
        <f t="shared" si="366"/>
        <v>0</v>
      </c>
      <c r="AR163" s="163">
        <f>SUM(AK163:AQ163)</f>
        <v>0</v>
      </c>
    </row>
    <row r="164" spans="1:44" collapsed="1" x14ac:dyDescent="0.3">
      <c r="C164" s="187"/>
      <c r="D164" s="187"/>
      <c r="E164" s="187"/>
      <c r="F164" s="187"/>
      <c r="G164" s="187"/>
      <c r="H164" s="187"/>
      <c r="I164" s="187"/>
      <c r="J164" s="187"/>
      <c r="K164" s="187"/>
      <c r="L164" s="187"/>
      <c r="M164" s="188" t="s">
        <v>35</v>
      </c>
      <c r="N164" s="189">
        <f>SUM(N160:N163)</f>
        <v>0</v>
      </c>
      <c r="O164" s="189">
        <f t="shared" ref="O164:T164" si="367">SUM(O160:O163)</f>
        <v>0</v>
      </c>
      <c r="P164" s="189">
        <f t="shared" si="367"/>
        <v>0</v>
      </c>
      <c r="Q164" s="189">
        <f t="shared" si="367"/>
        <v>0</v>
      </c>
      <c r="R164" s="190">
        <f t="shared" si="367"/>
        <v>0</v>
      </c>
      <c r="S164" s="190">
        <f t="shared" si="367"/>
        <v>0</v>
      </c>
      <c r="T164" s="190">
        <f t="shared" si="367"/>
        <v>0</v>
      </c>
      <c r="U164" s="191">
        <f>SUM(N164:T164)</f>
        <v>0</v>
      </c>
      <c r="Z164" s="170"/>
      <c r="AA164" s="170"/>
      <c r="AB164" s="170"/>
      <c r="AC164" s="170"/>
      <c r="AD164" s="170"/>
      <c r="AE164" s="170"/>
      <c r="AF164" s="170"/>
      <c r="AG164" s="170"/>
      <c r="AH164" s="170"/>
      <c r="AI164" s="170"/>
      <c r="AJ164" s="171" t="s">
        <v>35</v>
      </c>
      <c r="AK164" s="172">
        <f>SUM(AK160:AK163)</f>
        <v>0</v>
      </c>
      <c r="AL164" s="172">
        <f t="shared" ref="AL164:AQ164" si="368">SUM(AL160:AL163)</f>
        <v>0</v>
      </c>
      <c r="AM164" s="172">
        <f t="shared" si="368"/>
        <v>0</v>
      </c>
      <c r="AN164" s="172">
        <f t="shared" si="368"/>
        <v>0</v>
      </c>
      <c r="AO164" s="192">
        <f t="shared" si="368"/>
        <v>0</v>
      </c>
      <c r="AP164" s="192">
        <f t="shared" si="368"/>
        <v>0</v>
      </c>
      <c r="AQ164" s="192">
        <f t="shared" si="368"/>
        <v>0</v>
      </c>
      <c r="AR164" s="173">
        <f>SUM(AK164:AQ164)</f>
        <v>0</v>
      </c>
    </row>
    <row r="165" spans="1:44" ht="1.95" customHeight="1" x14ac:dyDescent="0.3">
      <c r="C165" s="174"/>
      <c r="D165" s="174"/>
      <c r="E165" s="174"/>
      <c r="F165" s="174"/>
      <c r="G165" s="174"/>
      <c r="H165" s="174"/>
      <c r="I165" s="174"/>
      <c r="J165" s="174"/>
      <c r="K165" s="174"/>
      <c r="L165" s="174"/>
      <c r="M165" s="174"/>
      <c r="N165" s="175"/>
      <c r="O165" s="175"/>
      <c r="P165" s="175"/>
      <c r="Q165" s="175"/>
      <c r="R165" s="175"/>
      <c r="S165" s="175"/>
      <c r="T165" s="175"/>
      <c r="U165" s="176"/>
    </row>
    <row r="166" spans="1:44" x14ac:dyDescent="0.3">
      <c r="A166" s="193"/>
      <c r="B166" s="194" t="s">
        <v>36</v>
      </c>
      <c r="C166" s="193"/>
      <c r="D166" s="193"/>
      <c r="E166" s="193"/>
      <c r="F166" s="193"/>
      <c r="G166" s="193"/>
      <c r="H166" s="193"/>
      <c r="I166" s="193"/>
      <c r="J166" s="193"/>
      <c r="K166" s="193"/>
      <c r="L166" s="193"/>
      <c r="M166" s="193"/>
      <c r="N166" s="193"/>
      <c r="O166" s="193"/>
      <c r="P166" s="193"/>
      <c r="Q166" s="193"/>
      <c r="R166" s="193"/>
      <c r="S166" s="193"/>
      <c r="T166" s="193"/>
      <c r="U166" s="194"/>
      <c r="X166" s="89"/>
      <c r="Y166" s="90" t="s">
        <v>184</v>
      </c>
      <c r="Z166" s="89"/>
      <c r="AA166" s="89"/>
      <c r="AB166" s="89"/>
      <c r="AC166" s="89"/>
      <c r="AD166" s="89"/>
      <c r="AE166" s="89"/>
      <c r="AF166" s="89"/>
      <c r="AG166" s="89"/>
      <c r="AH166" s="89"/>
      <c r="AI166" s="89"/>
      <c r="AJ166" s="89"/>
      <c r="AK166" s="89"/>
      <c r="AL166" s="89"/>
      <c r="AM166" s="89"/>
      <c r="AN166" s="89"/>
      <c r="AO166" s="89"/>
      <c r="AP166" s="89"/>
      <c r="AQ166" s="89"/>
      <c r="AR166" s="90"/>
    </row>
    <row r="167" spans="1:44" x14ac:dyDescent="0.3">
      <c r="A167" s="193"/>
      <c r="B167" s="346" t="s">
        <v>39</v>
      </c>
      <c r="C167" s="242"/>
      <c r="D167" s="242"/>
      <c r="E167" s="242"/>
      <c r="F167" s="242"/>
      <c r="G167" s="242"/>
      <c r="H167" s="242"/>
      <c r="I167" s="242"/>
      <c r="J167" s="242"/>
      <c r="K167" s="242"/>
      <c r="L167" s="242"/>
      <c r="M167" s="85" t="s">
        <v>23</v>
      </c>
      <c r="N167" s="107">
        <v>0</v>
      </c>
      <c r="O167" s="108">
        <f>N167*(O6&lt;=$C$3)</f>
        <v>0</v>
      </c>
      <c r="P167" s="108">
        <f>O167*(P6&lt;=$C$3)</f>
        <v>0</v>
      </c>
      <c r="Q167" s="108">
        <f>P167*(Q6&lt;=$C$3)</f>
        <v>0</v>
      </c>
      <c r="R167" s="108">
        <f>Q167*(R6&lt;=$C$3)</f>
        <v>0</v>
      </c>
      <c r="S167" s="108">
        <f t="shared" ref="S167:T167" si="369">R167*(S6&lt;=$C$3)</f>
        <v>0</v>
      </c>
      <c r="T167" s="108">
        <f t="shared" si="369"/>
        <v>0</v>
      </c>
      <c r="U167" s="163">
        <f t="shared" ref="U167:U191" si="370">SUM(N167:T167)</f>
        <v>0</v>
      </c>
      <c r="X167" s="89"/>
      <c r="Y167" s="346" t="s">
        <v>39</v>
      </c>
      <c r="Z167" s="195"/>
      <c r="AA167" s="85"/>
      <c r="AB167" s="85"/>
      <c r="AC167" s="85"/>
      <c r="AD167" s="85"/>
      <c r="AE167" s="85"/>
      <c r="AF167" s="85"/>
      <c r="AG167" s="85"/>
      <c r="AH167" s="85"/>
      <c r="AI167" s="85"/>
      <c r="AJ167" s="85" t="s">
        <v>23</v>
      </c>
      <c r="AK167" s="107">
        <v>0</v>
      </c>
      <c r="AL167" s="108">
        <f>AK167*(AL6&lt;=$C$3)</f>
        <v>0</v>
      </c>
      <c r="AM167" s="108">
        <f>AL167*(AM6&lt;=$C$3)</f>
        <v>0</v>
      </c>
      <c r="AN167" s="108">
        <f>AM167*(AN6&lt;=$C$3)</f>
        <v>0</v>
      </c>
      <c r="AO167" s="108">
        <f>AN167*(AO6&lt;=$C$3)</f>
        <v>0</v>
      </c>
      <c r="AP167" s="108">
        <f t="shared" ref="AP167:AQ167" si="371">AO167*(AP6&lt;=$C$3)</f>
        <v>0</v>
      </c>
      <c r="AQ167" s="108">
        <f t="shared" si="371"/>
        <v>0</v>
      </c>
      <c r="AR167" s="163">
        <f t="shared" ref="AR167:AR191" si="372">SUM(AK167:AQ167)</f>
        <v>0</v>
      </c>
    </row>
    <row r="168" spans="1:44" x14ac:dyDescent="0.3">
      <c r="A168" s="193"/>
      <c r="B168" s="346"/>
      <c r="C168" s="333"/>
      <c r="D168" s="333"/>
      <c r="E168" s="333"/>
      <c r="F168" s="333"/>
      <c r="G168" s="333"/>
      <c r="H168" s="333"/>
      <c r="I168" s="333"/>
      <c r="J168" s="333"/>
      <c r="K168" s="333"/>
      <c r="L168" s="333"/>
      <c r="M168" s="197" t="s">
        <v>24</v>
      </c>
      <c r="N168" s="165">
        <v>0</v>
      </c>
      <c r="O168" s="108">
        <f>N168*(O6&lt;=$C$3)</f>
        <v>0</v>
      </c>
      <c r="P168" s="108">
        <f>O168*(P6&lt;=$C$3)</f>
        <v>0</v>
      </c>
      <c r="Q168" s="108">
        <f>P168*(Q6&lt;=$C$3)</f>
        <v>0</v>
      </c>
      <c r="R168" s="108">
        <f>Q168*(R6&lt;=$C$3)</f>
        <v>0</v>
      </c>
      <c r="S168" s="108">
        <f t="shared" ref="S168:T168" si="373">R168*(S6&lt;=$C$3)</f>
        <v>0</v>
      </c>
      <c r="T168" s="108">
        <f t="shared" si="373"/>
        <v>0</v>
      </c>
      <c r="U168" s="163">
        <f t="shared" si="370"/>
        <v>0</v>
      </c>
      <c r="X168" s="89"/>
      <c r="Y168" s="346"/>
      <c r="Z168" s="196"/>
      <c r="AA168" s="197"/>
      <c r="AB168" s="197"/>
      <c r="AC168" s="197"/>
      <c r="AD168" s="197"/>
      <c r="AE168" s="197"/>
      <c r="AF168" s="197"/>
      <c r="AG168" s="197"/>
      <c r="AH168" s="197"/>
      <c r="AI168" s="197"/>
      <c r="AJ168" s="197" t="s">
        <v>24</v>
      </c>
      <c r="AK168" s="165">
        <v>0</v>
      </c>
      <c r="AL168" s="108">
        <f>AK168*(AL6&lt;=$C$3)</f>
        <v>0</v>
      </c>
      <c r="AM168" s="108">
        <f>AL168*(AM6&lt;=$C$3)</f>
        <v>0</v>
      </c>
      <c r="AN168" s="108">
        <f>AM168*(AN6&lt;=$C$3)</f>
        <v>0</v>
      </c>
      <c r="AO168" s="108">
        <f>AN168*(AO6&lt;=$C$3)</f>
        <v>0</v>
      </c>
      <c r="AP168" s="108">
        <f t="shared" ref="AP168:AQ168" si="374">AO168*(AP6&lt;=$C$3)</f>
        <v>0</v>
      </c>
      <c r="AQ168" s="108">
        <f t="shared" si="374"/>
        <v>0</v>
      </c>
      <c r="AR168" s="163">
        <f t="shared" si="372"/>
        <v>0</v>
      </c>
    </row>
    <row r="169" spans="1:44" x14ac:dyDescent="0.3">
      <c r="A169" s="193"/>
      <c r="B169" s="346"/>
      <c r="C169" s="333"/>
      <c r="D169" s="333"/>
      <c r="E169" s="333"/>
      <c r="F169" s="333"/>
      <c r="G169" s="333"/>
      <c r="H169" s="333"/>
      <c r="I169" s="333"/>
      <c r="J169" s="333"/>
      <c r="K169" s="333"/>
      <c r="L169" s="333"/>
      <c r="M169" s="197" t="s">
        <v>55</v>
      </c>
      <c r="N169" s="165">
        <v>0</v>
      </c>
      <c r="O169" s="108">
        <f>N169*(O6&lt;=$C$3)</f>
        <v>0</v>
      </c>
      <c r="P169" s="108">
        <f>O169*(P6&lt;=$C$3)</f>
        <v>0</v>
      </c>
      <c r="Q169" s="108">
        <f>P169*(Q6&lt;=$C$3)</f>
        <v>0</v>
      </c>
      <c r="R169" s="108">
        <f>Q169*(R6&lt;=$C$3)</f>
        <v>0</v>
      </c>
      <c r="S169" s="108">
        <f t="shared" ref="S169:T169" si="375">R169*(S6&lt;=$C$3)</f>
        <v>0</v>
      </c>
      <c r="T169" s="108">
        <f t="shared" si="375"/>
        <v>0</v>
      </c>
      <c r="U169" s="163">
        <f t="shared" si="370"/>
        <v>0</v>
      </c>
      <c r="X169" s="89"/>
      <c r="Y169" s="346"/>
      <c r="Z169" s="196"/>
      <c r="AA169" s="197"/>
      <c r="AB169" s="197"/>
      <c r="AC169" s="197"/>
      <c r="AD169" s="197"/>
      <c r="AE169" s="197"/>
      <c r="AF169" s="197"/>
      <c r="AG169" s="197"/>
      <c r="AH169" s="197"/>
      <c r="AI169" s="197"/>
      <c r="AJ169" s="197" t="s">
        <v>55</v>
      </c>
      <c r="AK169" s="165">
        <v>0</v>
      </c>
      <c r="AL169" s="108">
        <f>AK169*(AL6&lt;=$C$3)</f>
        <v>0</v>
      </c>
      <c r="AM169" s="108">
        <f>AL169*(AM6&lt;=$C$3)</f>
        <v>0</v>
      </c>
      <c r="AN169" s="108">
        <f>AM169*(AN6&lt;=$C$3)</f>
        <v>0</v>
      </c>
      <c r="AO169" s="108">
        <f>AN169*(AO6&lt;=$C$3)</f>
        <v>0</v>
      </c>
      <c r="AP169" s="108">
        <f t="shared" ref="AP169:AQ169" si="376">AO169*(AP6&lt;=$C$3)</f>
        <v>0</v>
      </c>
      <c r="AQ169" s="108">
        <f t="shared" si="376"/>
        <v>0</v>
      </c>
      <c r="AR169" s="163">
        <f t="shared" si="372"/>
        <v>0</v>
      </c>
    </row>
    <row r="170" spans="1:44" x14ac:dyDescent="0.3">
      <c r="A170" s="193"/>
      <c r="B170" s="346"/>
      <c r="C170" s="333"/>
      <c r="D170" s="333"/>
      <c r="E170" s="333"/>
      <c r="F170" s="333"/>
      <c r="G170" s="333"/>
      <c r="H170" s="333"/>
      <c r="I170" s="333"/>
      <c r="J170" s="333"/>
      <c r="K170" s="333"/>
      <c r="L170" s="333"/>
      <c r="M170" s="197" t="s">
        <v>56</v>
      </c>
      <c r="N170" s="165">
        <v>0</v>
      </c>
      <c r="O170" s="108">
        <f>N170*(O6&lt;=$C$3)</f>
        <v>0</v>
      </c>
      <c r="P170" s="108">
        <f>O170*(P6&lt;=$C$3)</f>
        <v>0</v>
      </c>
      <c r="Q170" s="108">
        <f>P170*(Q6&lt;=$C$3)</f>
        <v>0</v>
      </c>
      <c r="R170" s="108">
        <f>Q170*(R6&lt;=$C$3)</f>
        <v>0</v>
      </c>
      <c r="S170" s="108">
        <f t="shared" ref="S170:T170" si="377">R170*(S6&lt;=$C$3)</f>
        <v>0</v>
      </c>
      <c r="T170" s="108">
        <f t="shared" si="377"/>
        <v>0</v>
      </c>
      <c r="U170" s="163">
        <f t="shared" si="370"/>
        <v>0</v>
      </c>
      <c r="X170" s="89"/>
      <c r="Y170" s="346"/>
      <c r="Z170" s="196"/>
      <c r="AA170" s="197"/>
      <c r="AB170" s="197"/>
      <c r="AC170" s="197"/>
      <c r="AD170" s="197"/>
      <c r="AE170" s="197"/>
      <c r="AF170" s="197"/>
      <c r="AG170" s="197"/>
      <c r="AH170" s="197"/>
      <c r="AI170" s="197"/>
      <c r="AJ170" s="197" t="s">
        <v>56</v>
      </c>
      <c r="AK170" s="165">
        <v>0</v>
      </c>
      <c r="AL170" s="108">
        <f>AK170*(AL6&lt;=$C$3)</f>
        <v>0</v>
      </c>
      <c r="AM170" s="108">
        <f>AL170*(AM6&lt;=$C$3)</f>
        <v>0</v>
      </c>
      <c r="AN170" s="108">
        <f>AM170*(AN6&lt;=$C$3)</f>
        <v>0</v>
      </c>
      <c r="AO170" s="108">
        <f>AN170*(AO6&lt;=$C$3)</f>
        <v>0</v>
      </c>
      <c r="AP170" s="108">
        <f t="shared" ref="AP170:AQ170" si="378">AO170*(AP6&lt;=$C$3)</f>
        <v>0</v>
      </c>
      <c r="AQ170" s="108">
        <f t="shared" si="378"/>
        <v>0</v>
      </c>
      <c r="AR170" s="163">
        <f t="shared" si="372"/>
        <v>0</v>
      </c>
    </row>
    <row r="171" spans="1:44" x14ac:dyDescent="0.3">
      <c r="A171" s="193"/>
      <c r="B171" s="346"/>
      <c r="C171" s="333"/>
      <c r="D171" s="333"/>
      <c r="E171" s="333"/>
      <c r="F171" s="333"/>
      <c r="G171" s="333"/>
      <c r="H171" s="333"/>
      <c r="I171" s="333"/>
      <c r="J171" s="333"/>
      <c r="K171" s="333"/>
      <c r="L171" s="333"/>
      <c r="M171" s="197" t="s">
        <v>57</v>
      </c>
      <c r="N171" s="165">
        <v>0</v>
      </c>
      <c r="O171" s="108">
        <f>N171*(O6&lt;=$C$3)</f>
        <v>0</v>
      </c>
      <c r="P171" s="108">
        <f>O171*(P6&lt;=$C$3)</f>
        <v>0</v>
      </c>
      <c r="Q171" s="108">
        <f>P171*(Q6&lt;=$C$3)</f>
        <v>0</v>
      </c>
      <c r="R171" s="108">
        <f>Q171*(R6&lt;=$C$3)</f>
        <v>0</v>
      </c>
      <c r="S171" s="108">
        <f t="shared" ref="S171:T171" si="379">R171*(S6&lt;=$C$3)</f>
        <v>0</v>
      </c>
      <c r="T171" s="108">
        <f t="shared" si="379"/>
        <v>0</v>
      </c>
      <c r="U171" s="163">
        <f t="shared" si="370"/>
        <v>0</v>
      </c>
      <c r="X171" s="89"/>
      <c r="Y171" s="346"/>
      <c r="Z171" s="196"/>
      <c r="AA171" s="197"/>
      <c r="AB171" s="197"/>
      <c r="AC171" s="197"/>
      <c r="AD171" s="197"/>
      <c r="AE171" s="197"/>
      <c r="AF171" s="197"/>
      <c r="AG171" s="197"/>
      <c r="AH171" s="197"/>
      <c r="AI171" s="197"/>
      <c r="AJ171" s="197" t="s">
        <v>57</v>
      </c>
      <c r="AK171" s="165">
        <v>0</v>
      </c>
      <c r="AL171" s="108">
        <f>AK171*(AL6&lt;=$C$3)</f>
        <v>0</v>
      </c>
      <c r="AM171" s="108">
        <f>AL171*(AM6&lt;=$C$3)</f>
        <v>0</v>
      </c>
      <c r="AN171" s="108">
        <f>AM171*(AN6&lt;=$C$3)</f>
        <v>0</v>
      </c>
      <c r="AO171" s="108">
        <f>AN171*(AO6&lt;=$C$3)</f>
        <v>0</v>
      </c>
      <c r="AP171" s="108">
        <f t="shared" ref="AP171:AQ171" si="380">AO171*(AP6&lt;=$C$3)</f>
        <v>0</v>
      </c>
      <c r="AQ171" s="108">
        <f t="shared" si="380"/>
        <v>0</v>
      </c>
      <c r="AR171" s="163">
        <f t="shared" si="372"/>
        <v>0</v>
      </c>
    </row>
    <row r="172" spans="1:44" x14ac:dyDescent="0.3">
      <c r="A172" s="193"/>
      <c r="B172" s="346"/>
      <c r="C172" s="333"/>
      <c r="D172" s="333"/>
      <c r="E172" s="333"/>
      <c r="F172" s="333"/>
      <c r="G172" s="333"/>
      <c r="H172" s="333"/>
      <c r="I172" s="333"/>
      <c r="J172" s="333"/>
      <c r="K172" s="333"/>
      <c r="L172" s="333"/>
      <c r="M172" s="197" t="s">
        <v>58</v>
      </c>
      <c r="N172" s="165">
        <v>0</v>
      </c>
      <c r="O172" s="108">
        <f>N172*(O6&lt;=$C$3)</f>
        <v>0</v>
      </c>
      <c r="P172" s="108">
        <f>O172*(P6&lt;=$C$3)</f>
        <v>0</v>
      </c>
      <c r="Q172" s="108">
        <f>P172*(Q6&lt;=$C$3)</f>
        <v>0</v>
      </c>
      <c r="R172" s="108">
        <f>Q172*(R6&lt;=$C$3)</f>
        <v>0</v>
      </c>
      <c r="S172" s="108">
        <f t="shared" ref="S172:T172" si="381">R172*(S6&lt;=$C$3)</f>
        <v>0</v>
      </c>
      <c r="T172" s="108">
        <f t="shared" si="381"/>
        <v>0</v>
      </c>
      <c r="U172" s="163">
        <f t="shared" si="370"/>
        <v>0</v>
      </c>
      <c r="X172" s="89"/>
      <c r="Y172" s="346"/>
      <c r="Z172" s="196"/>
      <c r="AA172" s="197"/>
      <c r="AB172" s="197"/>
      <c r="AC172" s="197"/>
      <c r="AD172" s="197"/>
      <c r="AE172" s="197"/>
      <c r="AF172" s="197"/>
      <c r="AG172" s="197"/>
      <c r="AH172" s="197"/>
      <c r="AI172" s="197"/>
      <c r="AJ172" s="197" t="s">
        <v>58</v>
      </c>
      <c r="AK172" s="165">
        <v>0</v>
      </c>
      <c r="AL172" s="108">
        <f>AK172*(AL6&lt;=$C$3)</f>
        <v>0</v>
      </c>
      <c r="AM172" s="108">
        <f>AL172*(AM6&lt;=$C$3)</f>
        <v>0</v>
      </c>
      <c r="AN172" s="108">
        <f>AM172*(AN6&lt;=$C$3)</f>
        <v>0</v>
      </c>
      <c r="AO172" s="108">
        <f>AN172*(AO6&lt;=$C$3)</f>
        <v>0</v>
      </c>
      <c r="AP172" s="108">
        <f t="shared" ref="AP172:AQ172" si="382">AO172*(AP6&lt;=$C$3)</f>
        <v>0</v>
      </c>
      <c r="AQ172" s="108">
        <f t="shared" si="382"/>
        <v>0</v>
      </c>
      <c r="AR172" s="163">
        <f t="shared" si="372"/>
        <v>0</v>
      </c>
    </row>
    <row r="173" spans="1:44" x14ac:dyDescent="0.3">
      <c r="A173" s="193"/>
      <c r="B173" s="346"/>
      <c r="C173" s="333"/>
      <c r="D173" s="333"/>
      <c r="E173" s="333"/>
      <c r="F173" s="333"/>
      <c r="G173" s="333"/>
      <c r="H173" s="333"/>
      <c r="I173" s="333"/>
      <c r="J173" s="333"/>
      <c r="K173" s="333"/>
      <c r="L173" s="333"/>
      <c r="M173" s="197" t="s">
        <v>59</v>
      </c>
      <c r="N173" s="165">
        <v>0</v>
      </c>
      <c r="O173" s="108">
        <f>N173*(O6&lt;=$C$3)</f>
        <v>0</v>
      </c>
      <c r="P173" s="108">
        <f>O173*(P6&lt;=$C$3)</f>
        <v>0</v>
      </c>
      <c r="Q173" s="108">
        <f>P173*(Q6&lt;=$C$3)</f>
        <v>0</v>
      </c>
      <c r="R173" s="108">
        <f>Q173*(R6&lt;=$C$3)</f>
        <v>0</v>
      </c>
      <c r="S173" s="108">
        <f t="shared" ref="S173:T173" si="383">R173*(S6&lt;=$C$3)</f>
        <v>0</v>
      </c>
      <c r="T173" s="108">
        <f t="shared" si="383"/>
        <v>0</v>
      </c>
      <c r="U173" s="163">
        <f t="shared" si="370"/>
        <v>0</v>
      </c>
      <c r="X173" s="89"/>
      <c r="Y173" s="346"/>
      <c r="Z173" s="196"/>
      <c r="AA173" s="197"/>
      <c r="AB173" s="197"/>
      <c r="AC173" s="197"/>
      <c r="AD173" s="197"/>
      <c r="AE173" s="197"/>
      <c r="AF173" s="197"/>
      <c r="AG173" s="197"/>
      <c r="AH173" s="197"/>
      <c r="AI173" s="197"/>
      <c r="AJ173" s="197" t="s">
        <v>59</v>
      </c>
      <c r="AK173" s="165">
        <v>0</v>
      </c>
      <c r="AL173" s="108">
        <f>AK173*(AL6&lt;=$C$3)</f>
        <v>0</v>
      </c>
      <c r="AM173" s="108">
        <f>AL173*(AM6&lt;=$C$3)</f>
        <v>0</v>
      </c>
      <c r="AN173" s="108">
        <f>AM173*(AN6&lt;=$C$3)</f>
        <v>0</v>
      </c>
      <c r="AO173" s="108">
        <f>AN173*(AO6&lt;=$C$3)</f>
        <v>0</v>
      </c>
      <c r="AP173" s="108">
        <f t="shared" ref="AP173:AQ173" si="384">AO173*(AP6&lt;=$C$3)</f>
        <v>0</v>
      </c>
      <c r="AQ173" s="108">
        <f t="shared" si="384"/>
        <v>0</v>
      </c>
      <c r="AR173" s="163">
        <f t="shared" si="372"/>
        <v>0</v>
      </c>
    </row>
    <row r="174" spans="1:44" x14ac:dyDescent="0.3">
      <c r="A174" s="193"/>
      <c r="B174" s="346"/>
      <c r="C174" s="333"/>
      <c r="D174" s="333"/>
      <c r="E174" s="333"/>
      <c r="F174" s="333"/>
      <c r="G174" s="333"/>
      <c r="H174" s="333"/>
      <c r="I174" s="333"/>
      <c r="J174" s="333"/>
      <c r="K174" s="333"/>
      <c r="L174" s="333"/>
      <c r="M174" s="197" t="s">
        <v>60</v>
      </c>
      <c r="N174" s="165">
        <v>0</v>
      </c>
      <c r="O174" s="108">
        <f>N174*(O6&lt;=$C$3)</f>
        <v>0</v>
      </c>
      <c r="P174" s="108">
        <f>O174*(P6&lt;=$C$3)</f>
        <v>0</v>
      </c>
      <c r="Q174" s="108">
        <f>P174*(Q6&lt;=$C$3)</f>
        <v>0</v>
      </c>
      <c r="R174" s="108">
        <f>Q174*(R6&lt;=$C$3)</f>
        <v>0</v>
      </c>
      <c r="S174" s="108">
        <f t="shared" ref="S174:T174" si="385">R174*(S6&lt;=$C$3)</f>
        <v>0</v>
      </c>
      <c r="T174" s="108">
        <f t="shared" si="385"/>
        <v>0</v>
      </c>
      <c r="U174" s="163">
        <f t="shared" si="370"/>
        <v>0</v>
      </c>
      <c r="X174" s="89"/>
      <c r="Y174" s="346"/>
      <c r="Z174" s="196"/>
      <c r="AA174" s="197"/>
      <c r="AB174" s="197"/>
      <c r="AC174" s="197"/>
      <c r="AD174" s="197"/>
      <c r="AE174" s="197"/>
      <c r="AF174" s="197"/>
      <c r="AG174" s="197"/>
      <c r="AH174" s="197"/>
      <c r="AI174" s="197"/>
      <c r="AJ174" s="197" t="s">
        <v>60</v>
      </c>
      <c r="AK174" s="165">
        <v>0</v>
      </c>
      <c r="AL174" s="108">
        <f>AK174*(AL6&lt;=$C$3)</f>
        <v>0</v>
      </c>
      <c r="AM174" s="108">
        <f>AL174*(AM6&lt;=$C$3)</f>
        <v>0</v>
      </c>
      <c r="AN174" s="108">
        <f>AM174*(AN6&lt;=$C$3)</f>
        <v>0</v>
      </c>
      <c r="AO174" s="108">
        <f>AN174*(AO6&lt;=$C$3)</f>
        <v>0</v>
      </c>
      <c r="AP174" s="108">
        <f t="shared" ref="AP174:AQ174" si="386">AO174*(AP6&lt;=$C$3)</f>
        <v>0</v>
      </c>
      <c r="AQ174" s="108">
        <f t="shared" si="386"/>
        <v>0</v>
      </c>
      <c r="AR174" s="163">
        <f t="shared" si="372"/>
        <v>0</v>
      </c>
    </row>
    <row r="175" spans="1:44" x14ac:dyDescent="0.3">
      <c r="A175" s="193"/>
      <c r="B175" s="346"/>
      <c r="C175" s="333"/>
      <c r="D175" s="333"/>
      <c r="E175" s="333"/>
      <c r="F175" s="333"/>
      <c r="G175" s="333"/>
      <c r="H175" s="333"/>
      <c r="I175" s="333"/>
      <c r="J175" s="333"/>
      <c r="K175" s="333"/>
      <c r="L175" s="333"/>
      <c r="M175" s="197" t="s">
        <v>61</v>
      </c>
      <c r="N175" s="165">
        <v>0</v>
      </c>
      <c r="O175" s="108">
        <f>N175*(O6&lt;=$C$3)</f>
        <v>0</v>
      </c>
      <c r="P175" s="108">
        <f>O175*(P6&lt;=$C$3)</f>
        <v>0</v>
      </c>
      <c r="Q175" s="108">
        <f>P175*(Q6&lt;=$C$3)</f>
        <v>0</v>
      </c>
      <c r="R175" s="108">
        <f>Q175*(R6&lt;=$C$3)</f>
        <v>0</v>
      </c>
      <c r="S175" s="108">
        <f t="shared" ref="S175:T175" si="387">R175*(S6&lt;=$C$3)</f>
        <v>0</v>
      </c>
      <c r="T175" s="108">
        <f t="shared" si="387"/>
        <v>0</v>
      </c>
      <c r="U175" s="163">
        <f t="shared" si="370"/>
        <v>0</v>
      </c>
      <c r="X175" s="89"/>
      <c r="Y175" s="346"/>
      <c r="Z175" s="196"/>
      <c r="AA175" s="197"/>
      <c r="AB175" s="197"/>
      <c r="AC175" s="197"/>
      <c r="AD175" s="197"/>
      <c r="AE175" s="197"/>
      <c r="AF175" s="197"/>
      <c r="AG175" s="197"/>
      <c r="AH175" s="197"/>
      <c r="AI175" s="197"/>
      <c r="AJ175" s="197" t="s">
        <v>61</v>
      </c>
      <c r="AK175" s="165">
        <v>0</v>
      </c>
      <c r="AL175" s="108">
        <f>AK175*(AL6&lt;=$C$3)</f>
        <v>0</v>
      </c>
      <c r="AM175" s="108">
        <f>AL175*(AM6&lt;=$C$3)</f>
        <v>0</v>
      </c>
      <c r="AN175" s="108">
        <f>AM175*(AN6&lt;=$C$3)</f>
        <v>0</v>
      </c>
      <c r="AO175" s="108">
        <f>AN175*(AO6&lt;=$C$3)</f>
        <v>0</v>
      </c>
      <c r="AP175" s="108">
        <f t="shared" ref="AP175:AQ175" si="388">AO175*(AP6&lt;=$C$3)</f>
        <v>0</v>
      </c>
      <c r="AQ175" s="108">
        <f t="shared" si="388"/>
        <v>0</v>
      </c>
      <c r="AR175" s="163">
        <f t="shared" si="372"/>
        <v>0</v>
      </c>
    </row>
    <row r="176" spans="1:44" ht="15" thickBot="1" x14ac:dyDescent="0.35">
      <c r="A176" s="193"/>
      <c r="B176" s="347"/>
      <c r="C176" s="420" t="s">
        <v>37</v>
      </c>
      <c r="D176" s="420"/>
      <c r="E176" s="420"/>
      <c r="F176" s="420"/>
      <c r="G176" s="420"/>
      <c r="H176" s="420"/>
      <c r="I176" s="420"/>
      <c r="J176" s="420"/>
      <c r="K176" s="420"/>
      <c r="L176" s="420"/>
      <c r="M176" s="420"/>
      <c r="N176" s="198">
        <f>SUM(N167:N175)</f>
        <v>0</v>
      </c>
      <c r="O176" s="198">
        <f t="shared" ref="O176:S176" si="389">SUM(O167:O175)</f>
        <v>0</v>
      </c>
      <c r="P176" s="198">
        <f t="shared" si="389"/>
        <v>0</v>
      </c>
      <c r="Q176" s="198">
        <f t="shared" si="389"/>
        <v>0</v>
      </c>
      <c r="R176" s="199">
        <f t="shared" si="389"/>
        <v>0</v>
      </c>
      <c r="S176" s="199">
        <f t="shared" si="389"/>
        <v>0</v>
      </c>
      <c r="T176" s="200">
        <f>SUM(T167:T175)</f>
        <v>0</v>
      </c>
      <c r="U176" s="201">
        <f t="shared" si="370"/>
        <v>0</v>
      </c>
      <c r="X176" s="89"/>
      <c r="Y176" s="347"/>
      <c r="Z176" s="348" t="s">
        <v>37</v>
      </c>
      <c r="AA176" s="348"/>
      <c r="AB176" s="348"/>
      <c r="AC176" s="348"/>
      <c r="AD176" s="348"/>
      <c r="AE176" s="348"/>
      <c r="AF176" s="348"/>
      <c r="AG176" s="348"/>
      <c r="AH176" s="348"/>
      <c r="AI176" s="348"/>
      <c r="AJ176" s="348"/>
      <c r="AK176" s="202">
        <f>SUM(AK167:AK175)</f>
        <v>0</v>
      </c>
      <c r="AL176" s="202">
        <f t="shared" ref="AL176:AP176" si="390">SUM(AL167:AL175)</f>
        <v>0</v>
      </c>
      <c r="AM176" s="202">
        <f t="shared" si="390"/>
        <v>0</v>
      </c>
      <c r="AN176" s="202">
        <f t="shared" si="390"/>
        <v>0</v>
      </c>
      <c r="AO176" s="203">
        <f t="shared" si="390"/>
        <v>0</v>
      </c>
      <c r="AP176" s="203">
        <f t="shared" si="390"/>
        <v>0</v>
      </c>
      <c r="AQ176" s="204">
        <f>SUM(AQ167:AQ175)</f>
        <v>0</v>
      </c>
      <c r="AR176" s="205">
        <f t="shared" si="372"/>
        <v>0</v>
      </c>
    </row>
    <row r="177" spans="1:44" x14ac:dyDescent="0.3">
      <c r="A177" s="193"/>
      <c r="B177" s="349" t="s">
        <v>38</v>
      </c>
      <c r="C177" s="334"/>
      <c r="D177" s="334"/>
      <c r="E177" s="334"/>
      <c r="F177" s="334"/>
      <c r="G177" s="334"/>
      <c r="H177" s="334"/>
      <c r="I177" s="334"/>
      <c r="J177" s="334"/>
      <c r="K177" s="334"/>
      <c r="L177" s="334"/>
      <c r="M177" s="206" t="s">
        <v>135</v>
      </c>
      <c r="N177" s="207">
        <v>0</v>
      </c>
      <c r="O177" s="208">
        <f>N177*(O6&lt;=$C$3)</f>
        <v>0</v>
      </c>
      <c r="P177" s="208">
        <f>O177*(P6&lt;=$C$3)</f>
        <v>0</v>
      </c>
      <c r="Q177" s="208">
        <f>P177*(Q6&lt;=$C$3)</f>
        <v>0</v>
      </c>
      <c r="R177" s="208">
        <f>Q177*(R6&lt;=$C$3)</f>
        <v>0</v>
      </c>
      <c r="S177" s="208">
        <f t="shared" ref="S177:T177" si="391">R177*(S6&lt;=$C$3)</f>
        <v>0</v>
      </c>
      <c r="T177" s="208">
        <f t="shared" si="391"/>
        <v>0</v>
      </c>
      <c r="U177" s="163">
        <f t="shared" si="370"/>
        <v>0</v>
      </c>
      <c r="X177" s="89"/>
      <c r="Y177" s="349" t="s">
        <v>38</v>
      </c>
      <c r="Z177" s="206"/>
      <c r="AA177" s="206"/>
      <c r="AB177" s="206"/>
      <c r="AC177" s="206"/>
      <c r="AD177" s="206"/>
      <c r="AE177" s="206"/>
      <c r="AF177" s="206"/>
      <c r="AG177" s="206"/>
      <c r="AH177" s="206"/>
      <c r="AI177" s="206"/>
      <c r="AJ177" s="206" t="s">
        <v>135</v>
      </c>
      <c r="AK177" s="207">
        <v>0</v>
      </c>
      <c r="AL177" s="208">
        <f>AK177*(AL6&lt;=$C$3)</f>
        <v>0</v>
      </c>
      <c r="AM177" s="208">
        <f>AL177*(AM6&lt;=$C$3)</f>
        <v>0</v>
      </c>
      <c r="AN177" s="208">
        <f>AM177*(AN6&lt;=$C$3)</f>
        <v>0</v>
      </c>
      <c r="AO177" s="208">
        <f>AN177*(AO6&lt;=$C$3)</f>
        <v>0</v>
      </c>
      <c r="AP177" s="208">
        <f t="shared" ref="AP177:AQ177" si="392">AO177*(AP6&lt;=$C$3)</f>
        <v>0</v>
      </c>
      <c r="AQ177" s="208">
        <f t="shared" si="392"/>
        <v>0</v>
      </c>
      <c r="AR177" s="163">
        <f t="shared" si="372"/>
        <v>0</v>
      </c>
    </row>
    <row r="178" spans="1:44" ht="15" thickBot="1" x14ac:dyDescent="0.35">
      <c r="A178" s="193"/>
      <c r="B178" s="351"/>
      <c r="C178" s="420" t="s">
        <v>40</v>
      </c>
      <c r="D178" s="420"/>
      <c r="E178" s="420"/>
      <c r="F178" s="420"/>
      <c r="G178" s="420"/>
      <c r="H178" s="420"/>
      <c r="I178" s="420"/>
      <c r="J178" s="420"/>
      <c r="K178" s="420"/>
      <c r="L178" s="420"/>
      <c r="M178" s="420"/>
      <c r="N178" s="198">
        <f>SUM(N177)</f>
        <v>0</v>
      </c>
      <c r="O178" s="198">
        <f t="shared" ref="O178:T178" si="393">SUM(O177)</f>
        <v>0</v>
      </c>
      <c r="P178" s="198">
        <f t="shared" si="393"/>
        <v>0</v>
      </c>
      <c r="Q178" s="198">
        <f t="shared" si="393"/>
        <v>0</v>
      </c>
      <c r="R178" s="199">
        <f t="shared" si="393"/>
        <v>0</v>
      </c>
      <c r="S178" s="199">
        <f t="shared" si="393"/>
        <v>0</v>
      </c>
      <c r="T178" s="199">
        <f t="shared" si="393"/>
        <v>0</v>
      </c>
      <c r="U178" s="201">
        <f t="shared" si="370"/>
        <v>0</v>
      </c>
      <c r="X178" s="89"/>
      <c r="Y178" s="351"/>
      <c r="Z178" s="348" t="s">
        <v>40</v>
      </c>
      <c r="AA178" s="348"/>
      <c r="AB178" s="348"/>
      <c r="AC178" s="348"/>
      <c r="AD178" s="348"/>
      <c r="AE178" s="348"/>
      <c r="AF178" s="348"/>
      <c r="AG178" s="348"/>
      <c r="AH178" s="348"/>
      <c r="AI178" s="348"/>
      <c r="AJ178" s="348"/>
      <c r="AK178" s="202">
        <f>SUM(AK177)</f>
        <v>0</v>
      </c>
      <c r="AL178" s="202">
        <f t="shared" ref="AL178:AQ178" si="394">SUM(AL177)</f>
        <v>0</v>
      </c>
      <c r="AM178" s="202">
        <f t="shared" si="394"/>
        <v>0</v>
      </c>
      <c r="AN178" s="202">
        <f t="shared" si="394"/>
        <v>0</v>
      </c>
      <c r="AO178" s="203">
        <f t="shared" si="394"/>
        <v>0</v>
      </c>
      <c r="AP178" s="203">
        <f t="shared" si="394"/>
        <v>0</v>
      </c>
      <c r="AQ178" s="203">
        <f t="shared" si="394"/>
        <v>0</v>
      </c>
      <c r="AR178" s="205">
        <f t="shared" si="372"/>
        <v>0</v>
      </c>
    </row>
    <row r="179" spans="1:44" x14ac:dyDescent="0.3">
      <c r="A179" s="193"/>
      <c r="B179" s="345" t="s">
        <v>100</v>
      </c>
      <c r="C179" s="335"/>
      <c r="D179" s="335"/>
      <c r="E179" s="335"/>
      <c r="F179" s="335"/>
      <c r="G179" s="335"/>
      <c r="H179" s="335"/>
      <c r="I179" s="335"/>
      <c r="J179" s="335"/>
      <c r="K179" s="335"/>
      <c r="L179" s="335"/>
      <c r="M179" s="209" t="s">
        <v>186</v>
      </c>
      <c r="N179" s="207">
        <v>0</v>
      </c>
      <c r="O179" s="208">
        <f>N179*(O6&lt;=$C$3)</f>
        <v>0</v>
      </c>
      <c r="P179" s="208">
        <f>O179*(P6&lt;=$C$3)</f>
        <v>0</v>
      </c>
      <c r="Q179" s="208">
        <f>P179*(Q6&lt;=$C$3)</f>
        <v>0</v>
      </c>
      <c r="R179" s="208">
        <f>Q179*(R6&lt;=$C$3)</f>
        <v>0</v>
      </c>
      <c r="S179" s="208">
        <f t="shared" ref="S179:T179" si="395">R179*(S6&lt;=$C$3)</f>
        <v>0</v>
      </c>
      <c r="T179" s="208">
        <f t="shared" si="395"/>
        <v>0</v>
      </c>
      <c r="U179" s="163">
        <f t="shared" si="370"/>
        <v>0</v>
      </c>
      <c r="X179" s="89"/>
      <c r="Y179" s="345" t="s">
        <v>100</v>
      </c>
      <c r="Z179" s="209"/>
      <c r="AA179" s="209"/>
      <c r="AB179" s="209"/>
      <c r="AC179" s="209"/>
      <c r="AD179" s="209"/>
      <c r="AE179" s="209"/>
      <c r="AF179" s="209"/>
      <c r="AG179" s="209"/>
      <c r="AH179" s="209"/>
      <c r="AI179" s="209"/>
      <c r="AJ179" s="209" t="s">
        <v>186</v>
      </c>
      <c r="AK179" s="207">
        <v>0</v>
      </c>
      <c r="AL179" s="208">
        <f>AK179*(AL6&lt;=$C$3)</f>
        <v>0</v>
      </c>
      <c r="AM179" s="208">
        <f>AL179*(AM6&lt;=$C$3)</f>
        <v>0</v>
      </c>
      <c r="AN179" s="208">
        <f>AM179*(AN6&lt;=$C$3)</f>
        <v>0</v>
      </c>
      <c r="AO179" s="208">
        <f>AN179*(AO6&lt;=$C$3)</f>
        <v>0</v>
      </c>
      <c r="AP179" s="208">
        <f t="shared" ref="AP179:AQ179" si="396">AO179*(AP6&lt;=$C$3)</f>
        <v>0</v>
      </c>
      <c r="AQ179" s="208">
        <f t="shared" si="396"/>
        <v>0</v>
      </c>
      <c r="AR179" s="163">
        <f t="shared" si="372"/>
        <v>0</v>
      </c>
    </row>
    <row r="180" spans="1:44" x14ac:dyDescent="0.3">
      <c r="A180" s="193"/>
      <c r="B180" s="346"/>
      <c r="C180" s="333"/>
      <c r="D180" s="333"/>
      <c r="E180" s="333"/>
      <c r="F180" s="333"/>
      <c r="G180" s="333"/>
      <c r="H180" s="333"/>
      <c r="I180" s="333"/>
      <c r="J180" s="333"/>
      <c r="K180" s="333"/>
      <c r="L180" s="333"/>
      <c r="M180" s="197" t="s">
        <v>186</v>
      </c>
      <c r="N180" s="165">
        <v>0</v>
      </c>
      <c r="O180" s="179">
        <f>N180*(O6&lt;=$C$3)</f>
        <v>0</v>
      </c>
      <c r="P180" s="179">
        <f>O180*(P6&lt;=$C$3)</f>
        <v>0</v>
      </c>
      <c r="Q180" s="179">
        <f>P180*(Q6&lt;=$C$3)</f>
        <v>0</v>
      </c>
      <c r="R180" s="179">
        <f>Q180*(R6&lt;=$C$3)</f>
        <v>0</v>
      </c>
      <c r="S180" s="179">
        <f t="shared" ref="S180:T180" si="397">R180*(S6&lt;=$C$3)</f>
        <v>0</v>
      </c>
      <c r="T180" s="179">
        <f t="shared" si="397"/>
        <v>0</v>
      </c>
      <c r="U180" s="163">
        <f t="shared" si="370"/>
        <v>0</v>
      </c>
      <c r="X180" s="89"/>
      <c r="Y180" s="346"/>
      <c r="Z180" s="197"/>
      <c r="AA180" s="197"/>
      <c r="AB180" s="197"/>
      <c r="AC180" s="197"/>
      <c r="AD180" s="197"/>
      <c r="AE180" s="197"/>
      <c r="AF180" s="197"/>
      <c r="AG180" s="197"/>
      <c r="AH180" s="197"/>
      <c r="AI180" s="197"/>
      <c r="AJ180" s="197" t="s">
        <v>186</v>
      </c>
      <c r="AK180" s="165">
        <v>0</v>
      </c>
      <c r="AL180" s="179">
        <f>AK180*(AL6&lt;=$C$3)</f>
        <v>0</v>
      </c>
      <c r="AM180" s="179">
        <f>AL180*(AM6&lt;=$C$3)</f>
        <v>0</v>
      </c>
      <c r="AN180" s="179">
        <f>AM180*(AN6&lt;=$C$3)</f>
        <v>0</v>
      </c>
      <c r="AO180" s="179">
        <f>AN180*(AO6&lt;=$C$3)</f>
        <v>0</v>
      </c>
      <c r="AP180" s="179">
        <f t="shared" ref="AP180:AQ180" si="398">AO180*(AP6&lt;=$C$3)</f>
        <v>0</v>
      </c>
      <c r="AQ180" s="179">
        <f t="shared" si="398"/>
        <v>0</v>
      </c>
      <c r="AR180" s="163">
        <f t="shared" si="372"/>
        <v>0</v>
      </c>
    </row>
    <row r="181" spans="1:44" ht="15" thickBot="1" x14ac:dyDescent="0.35">
      <c r="A181" s="193"/>
      <c r="B181" s="347"/>
      <c r="C181" s="420" t="s">
        <v>62</v>
      </c>
      <c r="D181" s="420"/>
      <c r="E181" s="420"/>
      <c r="F181" s="420"/>
      <c r="G181" s="420"/>
      <c r="H181" s="420"/>
      <c r="I181" s="420"/>
      <c r="J181" s="420"/>
      <c r="K181" s="420"/>
      <c r="L181" s="420"/>
      <c r="M181" s="420"/>
      <c r="N181" s="198">
        <f>SUM(N179:N180)</f>
        <v>0</v>
      </c>
      <c r="O181" s="198">
        <f t="shared" ref="O181:T181" si="399">SUM(O179:O180)</f>
        <v>0</v>
      </c>
      <c r="P181" s="198">
        <f t="shared" si="399"/>
        <v>0</v>
      </c>
      <c r="Q181" s="198">
        <f t="shared" si="399"/>
        <v>0</v>
      </c>
      <c r="R181" s="199">
        <f t="shared" si="399"/>
        <v>0</v>
      </c>
      <c r="S181" s="199">
        <f t="shared" si="399"/>
        <v>0</v>
      </c>
      <c r="T181" s="199">
        <f t="shared" si="399"/>
        <v>0</v>
      </c>
      <c r="U181" s="201">
        <f t="shared" si="370"/>
        <v>0</v>
      </c>
      <c r="X181" s="89"/>
      <c r="Y181" s="347"/>
      <c r="Z181" s="348" t="s">
        <v>62</v>
      </c>
      <c r="AA181" s="348"/>
      <c r="AB181" s="348"/>
      <c r="AC181" s="348"/>
      <c r="AD181" s="348"/>
      <c r="AE181" s="348"/>
      <c r="AF181" s="348"/>
      <c r="AG181" s="348"/>
      <c r="AH181" s="348"/>
      <c r="AI181" s="348"/>
      <c r="AJ181" s="348"/>
      <c r="AK181" s="202">
        <f>SUM(AK179:AK180)</f>
        <v>0</v>
      </c>
      <c r="AL181" s="202">
        <f t="shared" ref="AL181:AQ181" si="400">SUM(AL179:AL180)</f>
        <v>0</v>
      </c>
      <c r="AM181" s="202">
        <f t="shared" si="400"/>
        <v>0</v>
      </c>
      <c r="AN181" s="202">
        <f t="shared" si="400"/>
        <v>0</v>
      </c>
      <c r="AO181" s="203">
        <f t="shared" si="400"/>
        <v>0</v>
      </c>
      <c r="AP181" s="203">
        <f t="shared" si="400"/>
        <v>0</v>
      </c>
      <c r="AQ181" s="203">
        <f t="shared" si="400"/>
        <v>0</v>
      </c>
      <c r="AR181" s="205">
        <f t="shared" si="372"/>
        <v>0</v>
      </c>
    </row>
    <row r="182" spans="1:44" x14ac:dyDescent="0.3">
      <c r="A182" s="193"/>
      <c r="B182" s="345" t="s">
        <v>136</v>
      </c>
      <c r="C182" s="334"/>
      <c r="D182" s="334"/>
      <c r="E182" s="334"/>
      <c r="F182" s="334"/>
      <c r="G182" s="334"/>
      <c r="H182" s="334"/>
      <c r="I182" s="334"/>
      <c r="J182" s="334"/>
      <c r="K182" s="334"/>
      <c r="L182" s="334"/>
      <c r="M182" s="206" t="s">
        <v>23</v>
      </c>
      <c r="N182" s="207">
        <v>0</v>
      </c>
      <c r="O182" s="208">
        <f>N182*(O6&lt;=$C$3)</f>
        <v>0</v>
      </c>
      <c r="P182" s="208">
        <f>O182*(P6&lt;=$C$3)</f>
        <v>0</v>
      </c>
      <c r="Q182" s="208">
        <f>P182*(Q6&lt;=$C$3)</f>
        <v>0</v>
      </c>
      <c r="R182" s="208">
        <f>Q182*(R6&lt;=$C$3)</f>
        <v>0</v>
      </c>
      <c r="S182" s="208">
        <f t="shared" ref="S182:T182" si="401">R182*(S6&lt;=$C$3)</f>
        <v>0</v>
      </c>
      <c r="T182" s="208">
        <f t="shared" si="401"/>
        <v>0</v>
      </c>
      <c r="U182" s="163">
        <f t="shared" si="370"/>
        <v>0</v>
      </c>
      <c r="X182" s="89"/>
      <c r="Y182" s="345" t="s">
        <v>136</v>
      </c>
      <c r="Z182" s="210"/>
      <c r="AA182" s="206"/>
      <c r="AB182" s="206"/>
      <c r="AC182" s="206"/>
      <c r="AD182" s="206"/>
      <c r="AE182" s="206"/>
      <c r="AF182" s="206"/>
      <c r="AG182" s="206"/>
      <c r="AH182" s="206"/>
      <c r="AI182" s="206"/>
      <c r="AJ182" s="206" t="s">
        <v>23</v>
      </c>
      <c r="AK182" s="207">
        <v>0</v>
      </c>
      <c r="AL182" s="208">
        <f>AK182*(AL6&lt;=$C$3)</f>
        <v>0</v>
      </c>
      <c r="AM182" s="208">
        <f>AL182*(AM6&lt;=$C$3)</f>
        <v>0</v>
      </c>
      <c r="AN182" s="208">
        <f>AM182*(AN6&lt;=$C$3)</f>
        <v>0</v>
      </c>
      <c r="AO182" s="208">
        <f>AN182*(AO6&lt;=$C$3)</f>
        <v>0</v>
      </c>
      <c r="AP182" s="208">
        <f t="shared" ref="AP182:AQ182" si="402">AO182*(AP6&lt;=$C$3)</f>
        <v>0</v>
      </c>
      <c r="AQ182" s="208">
        <f t="shared" si="402"/>
        <v>0</v>
      </c>
      <c r="AR182" s="163">
        <f t="shared" si="372"/>
        <v>0</v>
      </c>
    </row>
    <row r="183" spans="1:44" x14ac:dyDescent="0.3">
      <c r="A183" s="193"/>
      <c r="B183" s="346"/>
      <c r="C183" s="333"/>
      <c r="D183" s="333"/>
      <c r="E183" s="333"/>
      <c r="F183" s="333"/>
      <c r="G183" s="333"/>
      <c r="H183" s="333"/>
      <c r="I183" s="333"/>
      <c r="J183" s="333"/>
      <c r="K183" s="333"/>
      <c r="L183" s="333"/>
      <c r="M183" s="197" t="s">
        <v>24</v>
      </c>
      <c r="N183" s="165">
        <v>0</v>
      </c>
      <c r="O183" s="179">
        <f>N183*(O6&lt;=$C$3)</f>
        <v>0</v>
      </c>
      <c r="P183" s="179">
        <f>O183*(P6&lt;=$C$3)</f>
        <v>0</v>
      </c>
      <c r="Q183" s="179">
        <f>P183*(Q6&lt;=$C$3)</f>
        <v>0</v>
      </c>
      <c r="R183" s="179">
        <f>Q183*(R6&lt;=$C$3)</f>
        <v>0</v>
      </c>
      <c r="S183" s="179">
        <f t="shared" ref="S183:T183" si="403">R183*(S6&lt;=$C$3)</f>
        <v>0</v>
      </c>
      <c r="T183" s="179">
        <f t="shared" si="403"/>
        <v>0</v>
      </c>
      <c r="U183" s="163">
        <f t="shared" si="370"/>
        <v>0</v>
      </c>
      <c r="X183" s="89"/>
      <c r="Y183" s="346"/>
      <c r="Z183" s="196"/>
      <c r="AA183" s="197"/>
      <c r="AB183" s="197"/>
      <c r="AC183" s="197"/>
      <c r="AD183" s="197"/>
      <c r="AE183" s="197"/>
      <c r="AF183" s="197"/>
      <c r="AG183" s="197"/>
      <c r="AH183" s="197"/>
      <c r="AI183" s="197"/>
      <c r="AJ183" s="197" t="s">
        <v>24</v>
      </c>
      <c r="AK183" s="165">
        <v>0</v>
      </c>
      <c r="AL183" s="179">
        <f>AK183*(AL6&lt;=$C$3)</f>
        <v>0</v>
      </c>
      <c r="AM183" s="179">
        <f>AL183*(AM6&lt;=$C$3)</f>
        <v>0</v>
      </c>
      <c r="AN183" s="179">
        <f>AM183*(AN6&lt;=$C$3)</f>
        <v>0</v>
      </c>
      <c r="AO183" s="179">
        <f>AN183*(AO6&lt;=$C$3)</f>
        <v>0</v>
      </c>
      <c r="AP183" s="179">
        <f t="shared" ref="AP183:AQ183" si="404">AO183*(AP6&lt;=$C$3)</f>
        <v>0</v>
      </c>
      <c r="AQ183" s="179">
        <f t="shared" si="404"/>
        <v>0</v>
      </c>
      <c r="AR183" s="163">
        <f t="shared" si="372"/>
        <v>0</v>
      </c>
    </row>
    <row r="184" spans="1:44" x14ac:dyDescent="0.3">
      <c r="A184" s="193"/>
      <c r="B184" s="346"/>
      <c r="C184" s="333"/>
      <c r="D184" s="333"/>
      <c r="E184" s="333"/>
      <c r="F184" s="333"/>
      <c r="G184" s="333"/>
      <c r="H184" s="333"/>
      <c r="I184" s="333"/>
      <c r="J184" s="333"/>
      <c r="K184" s="333"/>
      <c r="L184" s="333"/>
      <c r="M184" s="197" t="s">
        <v>55</v>
      </c>
      <c r="N184" s="165">
        <v>0</v>
      </c>
      <c r="O184" s="179">
        <f>N184*(O6&lt;=$C$3)</f>
        <v>0</v>
      </c>
      <c r="P184" s="179">
        <f>O184*(P6&lt;=$C$3)</f>
        <v>0</v>
      </c>
      <c r="Q184" s="179">
        <f>P184*(Q6&lt;=$C$3)</f>
        <v>0</v>
      </c>
      <c r="R184" s="179">
        <f>Q184*(R6&lt;=$C$3)</f>
        <v>0</v>
      </c>
      <c r="S184" s="179">
        <f t="shared" ref="S184:T184" si="405">R184*(S6&lt;=$C$3)</f>
        <v>0</v>
      </c>
      <c r="T184" s="179">
        <f t="shared" si="405"/>
        <v>0</v>
      </c>
      <c r="U184" s="163">
        <f t="shared" si="370"/>
        <v>0</v>
      </c>
      <c r="X184" s="89"/>
      <c r="Y184" s="346"/>
      <c r="Z184" s="196"/>
      <c r="AA184" s="197"/>
      <c r="AB184" s="197"/>
      <c r="AC184" s="197"/>
      <c r="AD184" s="197"/>
      <c r="AE184" s="197"/>
      <c r="AF184" s="197"/>
      <c r="AG184" s="197"/>
      <c r="AH184" s="197"/>
      <c r="AI184" s="197"/>
      <c r="AJ184" s="197" t="s">
        <v>55</v>
      </c>
      <c r="AK184" s="165">
        <v>0</v>
      </c>
      <c r="AL184" s="179">
        <f>AK184*(AL6&lt;=$C$3)</f>
        <v>0</v>
      </c>
      <c r="AM184" s="179">
        <f>AL184*(AM6&lt;=$C$3)</f>
        <v>0</v>
      </c>
      <c r="AN184" s="179">
        <f>AM184*(AN6&lt;=$C$3)</f>
        <v>0</v>
      </c>
      <c r="AO184" s="179">
        <f>AN184*(AO6&lt;=$C$3)</f>
        <v>0</v>
      </c>
      <c r="AP184" s="179">
        <f t="shared" ref="AP184:AQ184" si="406">AO184*(AP6&lt;=$C$3)</f>
        <v>0</v>
      </c>
      <c r="AQ184" s="179">
        <f t="shared" si="406"/>
        <v>0</v>
      </c>
      <c r="AR184" s="163">
        <f t="shared" si="372"/>
        <v>0</v>
      </c>
    </row>
    <row r="185" spans="1:44" x14ac:dyDescent="0.3">
      <c r="A185" s="193"/>
      <c r="B185" s="346"/>
      <c r="C185" s="333"/>
      <c r="D185" s="333"/>
      <c r="E185" s="333"/>
      <c r="F185" s="333"/>
      <c r="G185" s="333"/>
      <c r="H185" s="333"/>
      <c r="I185" s="333"/>
      <c r="J185" s="333"/>
      <c r="K185" s="333"/>
      <c r="L185" s="333"/>
      <c r="M185" s="197" t="s">
        <v>56</v>
      </c>
      <c r="N185" s="165">
        <v>0</v>
      </c>
      <c r="O185" s="179">
        <f>N185*(O6&lt;=$C$3)</f>
        <v>0</v>
      </c>
      <c r="P185" s="179">
        <f>O185*(P6&lt;=$C$3)</f>
        <v>0</v>
      </c>
      <c r="Q185" s="179">
        <f>P185*(Q6&lt;=$C$3)</f>
        <v>0</v>
      </c>
      <c r="R185" s="179">
        <f>Q185*(R6&lt;=$C$3)</f>
        <v>0</v>
      </c>
      <c r="S185" s="179">
        <f t="shared" ref="S185:T185" si="407">R185*(S6&lt;=$C$3)</f>
        <v>0</v>
      </c>
      <c r="T185" s="179">
        <f t="shared" si="407"/>
        <v>0</v>
      </c>
      <c r="U185" s="163">
        <f t="shared" si="370"/>
        <v>0</v>
      </c>
      <c r="X185" s="89"/>
      <c r="Y185" s="346"/>
      <c r="Z185" s="196"/>
      <c r="AA185" s="197"/>
      <c r="AB185" s="197"/>
      <c r="AC185" s="197"/>
      <c r="AD185" s="197"/>
      <c r="AE185" s="197"/>
      <c r="AF185" s="197"/>
      <c r="AG185" s="197"/>
      <c r="AH185" s="197"/>
      <c r="AI185" s="197"/>
      <c r="AJ185" s="197" t="s">
        <v>56</v>
      </c>
      <c r="AK185" s="165">
        <v>0</v>
      </c>
      <c r="AL185" s="179">
        <f>AK185*(AL6&lt;=$C$3)</f>
        <v>0</v>
      </c>
      <c r="AM185" s="179">
        <f>AL185*(AM6&lt;=$C$3)</f>
        <v>0</v>
      </c>
      <c r="AN185" s="179">
        <f>AM185*(AN6&lt;=$C$3)</f>
        <v>0</v>
      </c>
      <c r="AO185" s="179">
        <f>AN185*(AO6&lt;=$C$3)</f>
        <v>0</v>
      </c>
      <c r="AP185" s="179">
        <f t="shared" ref="AP185:AQ185" si="408">AO185*(AP6&lt;=$C$3)</f>
        <v>0</v>
      </c>
      <c r="AQ185" s="179">
        <f t="shared" si="408"/>
        <v>0</v>
      </c>
      <c r="AR185" s="163">
        <f t="shared" si="372"/>
        <v>0</v>
      </c>
    </row>
    <row r="186" spans="1:44" x14ac:dyDescent="0.3">
      <c r="A186" s="193"/>
      <c r="B186" s="346"/>
      <c r="C186" s="333"/>
      <c r="D186" s="333"/>
      <c r="E186" s="333"/>
      <c r="F186" s="333"/>
      <c r="G186" s="333"/>
      <c r="H186" s="333"/>
      <c r="I186" s="333"/>
      <c r="J186" s="333"/>
      <c r="K186" s="333"/>
      <c r="L186" s="333"/>
      <c r="M186" s="197" t="s">
        <v>57</v>
      </c>
      <c r="N186" s="165">
        <v>0</v>
      </c>
      <c r="O186" s="179">
        <f>N186*(O6&lt;=$C$3)</f>
        <v>0</v>
      </c>
      <c r="P186" s="179">
        <f>O186*(P6&lt;=$C$3)</f>
        <v>0</v>
      </c>
      <c r="Q186" s="179">
        <f>P186*(Q6&lt;=$C$3)</f>
        <v>0</v>
      </c>
      <c r="R186" s="179">
        <f>Q186*(R6&lt;=$C$3)</f>
        <v>0</v>
      </c>
      <c r="S186" s="179">
        <f t="shared" ref="S186:T186" si="409">R186*(S6&lt;=$C$3)</f>
        <v>0</v>
      </c>
      <c r="T186" s="179">
        <f t="shared" si="409"/>
        <v>0</v>
      </c>
      <c r="U186" s="163">
        <f t="shared" si="370"/>
        <v>0</v>
      </c>
      <c r="X186" s="89"/>
      <c r="Y186" s="346"/>
      <c r="Z186" s="196"/>
      <c r="AA186" s="197"/>
      <c r="AB186" s="197"/>
      <c r="AC186" s="197"/>
      <c r="AD186" s="197"/>
      <c r="AE186" s="197"/>
      <c r="AF186" s="197"/>
      <c r="AG186" s="197"/>
      <c r="AH186" s="197"/>
      <c r="AI186" s="197"/>
      <c r="AJ186" s="197" t="s">
        <v>57</v>
      </c>
      <c r="AK186" s="165">
        <v>0</v>
      </c>
      <c r="AL186" s="179">
        <f>AK186*(AL6&lt;=$C$3)</f>
        <v>0</v>
      </c>
      <c r="AM186" s="179">
        <f>AL186*(AM6&lt;=$C$3)</f>
        <v>0</v>
      </c>
      <c r="AN186" s="179">
        <f>AM186*(AN6&lt;=$C$3)</f>
        <v>0</v>
      </c>
      <c r="AO186" s="179">
        <f>AN186*(AO6&lt;=$C$3)</f>
        <v>0</v>
      </c>
      <c r="AP186" s="179">
        <f t="shared" ref="AP186:AQ186" si="410">AO186*(AP6&lt;=$C$3)</f>
        <v>0</v>
      </c>
      <c r="AQ186" s="179">
        <f t="shared" si="410"/>
        <v>0</v>
      </c>
      <c r="AR186" s="163">
        <f t="shared" si="372"/>
        <v>0</v>
      </c>
    </row>
    <row r="187" spans="1:44" x14ac:dyDescent="0.3">
      <c r="A187" s="193"/>
      <c r="B187" s="346"/>
      <c r="C187" s="336"/>
      <c r="D187" s="333"/>
      <c r="E187" s="333"/>
      <c r="F187" s="333"/>
      <c r="G187" s="333"/>
      <c r="H187" s="333"/>
      <c r="I187" s="333"/>
      <c r="J187" s="333"/>
      <c r="K187" s="333"/>
      <c r="L187" s="333"/>
      <c r="M187" s="197" t="s">
        <v>58</v>
      </c>
      <c r="N187" s="165">
        <v>0</v>
      </c>
      <c r="O187" s="179">
        <f>N187*(O6&lt;=$C$3)</f>
        <v>0</v>
      </c>
      <c r="P187" s="179">
        <f>O187*(P6&lt;=$C$3)</f>
        <v>0</v>
      </c>
      <c r="Q187" s="179">
        <f>P187*(Q6&lt;=$C$3)</f>
        <v>0</v>
      </c>
      <c r="R187" s="179">
        <f>Q187*(R6&lt;=$C$3)</f>
        <v>0</v>
      </c>
      <c r="S187" s="179">
        <f t="shared" ref="S187:T187" si="411">R187*(S6&lt;=$C$3)</f>
        <v>0</v>
      </c>
      <c r="T187" s="179">
        <f t="shared" si="411"/>
        <v>0</v>
      </c>
      <c r="U187" s="163">
        <f t="shared" si="370"/>
        <v>0</v>
      </c>
      <c r="X187" s="89"/>
      <c r="Y187" s="346"/>
      <c r="Z187" s="89"/>
      <c r="AA187" s="211"/>
      <c r="AB187" s="211"/>
      <c r="AC187" s="211"/>
      <c r="AD187" s="211"/>
      <c r="AE187" s="211"/>
      <c r="AF187" s="211"/>
      <c r="AG187" s="211"/>
      <c r="AH187" s="211"/>
      <c r="AI187" s="211"/>
      <c r="AJ187" s="211" t="s">
        <v>58</v>
      </c>
      <c r="AK187" s="212">
        <v>0</v>
      </c>
      <c r="AL187" s="213">
        <f>AK187*(AL6&lt;=$C$3)</f>
        <v>0</v>
      </c>
      <c r="AM187" s="213">
        <f>AL187*(AM6&lt;=$C$3)</f>
        <v>0</v>
      </c>
      <c r="AN187" s="213">
        <f>AM187*(AN6&lt;=$C$3)</f>
        <v>0</v>
      </c>
      <c r="AO187" s="213">
        <f>AN187*(AO6&lt;=$C$3)</f>
        <v>0</v>
      </c>
      <c r="AP187" s="213">
        <f t="shared" ref="AP187:AQ187" si="412">AO187*(AP6&lt;=$C$3)</f>
        <v>0</v>
      </c>
      <c r="AQ187" s="213">
        <f t="shared" si="412"/>
        <v>0</v>
      </c>
      <c r="AR187" s="214">
        <f t="shared" si="372"/>
        <v>0</v>
      </c>
    </row>
    <row r="188" spans="1:44" ht="15" thickBot="1" x14ac:dyDescent="0.35">
      <c r="A188" s="193"/>
      <c r="B188" s="347"/>
      <c r="C188" s="420" t="s">
        <v>41</v>
      </c>
      <c r="D188" s="420"/>
      <c r="E188" s="420"/>
      <c r="F188" s="420"/>
      <c r="G188" s="420"/>
      <c r="H188" s="420"/>
      <c r="I188" s="420"/>
      <c r="J188" s="420"/>
      <c r="K188" s="420"/>
      <c r="L188" s="420"/>
      <c r="M188" s="420"/>
      <c r="N188" s="198">
        <f>SUM(N182:N187)</f>
        <v>0</v>
      </c>
      <c r="O188" s="198">
        <f t="shared" ref="O188:S188" si="413">SUM(O182:O187)</f>
        <v>0</v>
      </c>
      <c r="P188" s="198">
        <f t="shared" si="413"/>
        <v>0</v>
      </c>
      <c r="Q188" s="198">
        <f t="shared" si="413"/>
        <v>0</v>
      </c>
      <c r="R188" s="199">
        <f t="shared" si="413"/>
        <v>0</v>
      </c>
      <c r="S188" s="199">
        <f t="shared" si="413"/>
        <v>0</v>
      </c>
      <c r="T188" s="199">
        <f>SUM(T182:T187)</f>
        <v>0</v>
      </c>
      <c r="U188" s="201">
        <f t="shared" si="370"/>
        <v>0</v>
      </c>
      <c r="X188" s="89"/>
      <c r="Y188" s="347"/>
      <c r="Z188" s="348" t="s">
        <v>41</v>
      </c>
      <c r="AA188" s="348"/>
      <c r="AB188" s="348"/>
      <c r="AC188" s="348"/>
      <c r="AD188" s="348"/>
      <c r="AE188" s="348"/>
      <c r="AF188" s="348"/>
      <c r="AG188" s="348"/>
      <c r="AH188" s="348"/>
      <c r="AI188" s="348"/>
      <c r="AJ188" s="348"/>
      <c r="AK188" s="202">
        <f>SUM(AK182:AK187)</f>
        <v>0</v>
      </c>
      <c r="AL188" s="202">
        <f t="shared" ref="AL188:AP188" si="414">SUM(AL182:AL187)</f>
        <v>0</v>
      </c>
      <c r="AM188" s="202">
        <f t="shared" si="414"/>
        <v>0</v>
      </c>
      <c r="AN188" s="202">
        <f t="shared" si="414"/>
        <v>0</v>
      </c>
      <c r="AO188" s="203">
        <f t="shared" si="414"/>
        <v>0</v>
      </c>
      <c r="AP188" s="203">
        <f t="shared" si="414"/>
        <v>0</v>
      </c>
      <c r="AQ188" s="203">
        <f>SUM(AQ182:AQ187)</f>
        <v>0</v>
      </c>
      <c r="AR188" s="205">
        <f t="shared" si="372"/>
        <v>0</v>
      </c>
    </row>
    <row r="189" spans="1:44" x14ac:dyDescent="0.3">
      <c r="A189" s="193"/>
      <c r="B189" s="349" t="s">
        <v>42</v>
      </c>
      <c r="C189" s="334"/>
      <c r="D189" s="337"/>
      <c r="E189" s="337"/>
      <c r="F189" s="337"/>
      <c r="G189" s="337"/>
      <c r="H189" s="215"/>
      <c r="I189" s="215" t="s">
        <v>43</v>
      </c>
      <c r="J189" s="334"/>
      <c r="K189" s="337"/>
      <c r="L189" s="337"/>
      <c r="M189" s="216" t="s">
        <v>23</v>
      </c>
      <c r="N189" s="207">
        <v>0</v>
      </c>
      <c r="O189" s="208">
        <f>N189*(O6&lt;=$C$3)</f>
        <v>0</v>
      </c>
      <c r="P189" s="208">
        <f>O189*(P6&lt;=$C$3)</f>
        <v>0</v>
      </c>
      <c r="Q189" s="208">
        <f>P189*(Q6&lt;=$C$3)</f>
        <v>0</v>
      </c>
      <c r="R189" s="208">
        <f>Q189*(R6&lt;=$C$3)</f>
        <v>0</v>
      </c>
      <c r="S189" s="208">
        <f t="shared" ref="S189:T189" si="415">R189*(S6&lt;=$C$3)</f>
        <v>0</v>
      </c>
      <c r="T189" s="208">
        <f t="shared" si="415"/>
        <v>0</v>
      </c>
      <c r="U189" s="163">
        <f t="shared" si="370"/>
        <v>0</v>
      </c>
      <c r="X189" s="89"/>
      <c r="Y189" s="349" t="s">
        <v>42</v>
      </c>
      <c r="Z189" s="210"/>
      <c r="AA189" s="215"/>
      <c r="AB189" s="215"/>
      <c r="AC189" s="215"/>
      <c r="AD189" s="215"/>
      <c r="AE189" s="215"/>
      <c r="AF189" s="215" t="s">
        <v>43</v>
      </c>
      <c r="AG189" s="210"/>
      <c r="AH189" s="215"/>
      <c r="AI189" s="215"/>
      <c r="AJ189" s="216" t="s">
        <v>23</v>
      </c>
      <c r="AK189" s="207">
        <v>0</v>
      </c>
      <c r="AL189" s="208">
        <f>AK189*(AL6&lt;=$C$3)</f>
        <v>0</v>
      </c>
      <c r="AM189" s="208">
        <f>AL189*(AM6&lt;=$C$3)</f>
        <v>0</v>
      </c>
      <c r="AN189" s="208">
        <f>AM189*(AN6&lt;=$C$3)</f>
        <v>0</v>
      </c>
      <c r="AO189" s="208">
        <f>AN189*(AO6&lt;=$C$3)</f>
        <v>0</v>
      </c>
      <c r="AP189" s="208">
        <f t="shared" ref="AP189:AQ189" si="416">AO189*(AP6&lt;=$C$3)</f>
        <v>0</v>
      </c>
      <c r="AQ189" s="208">
        <f t="shared" si="416"/>
        <v>0</v>
      </c>
      <c r="AR189" s="163">
        <f t="shared" si="372"/>
        <v>0</v>
      </c>
    </row>
    <row r="190" spans="1:44" x14ac:dyDescent="0.3">
      <c r="A190" s="193"/>
      <c r="B190" s="350"/>
      <c r="C190" s="333"/>
      <c r="D190" s="338"/>
      <c r="E190" s="338"/>
      <c r="F190" s="338"/>
      <c r="G190" s="338"/>
      <c r="H190" s="164"/>
      <c r="I190" s="164" t="s">
        <v>43</v>
      </c>
      <c r="J190" s="333"/>
      <c r="K190" s="338"/>
      <c r="L190" s="338"/>
      <c r="M190" s="217" t="s">
        <v>24</v>
      </c>
      <c r="N190" s="165">
        <v>0</v>
      </c>
      <c r="O190" s="179">
        <f>N190*(O6&lt;=$C$3)</f>
        <v>0</v>
      </c>
      <c r="P190" s="179">
        <f>O190*(P6&lt;=$C$3)</f>
        <v>0</v>
      </c>
      <c r="Q190" s="179">
        <f>P190*(Q6&lt;=$C$3)</f>
        <v>0</v>
      </c>
      <c r="R190" s="179">
        <f>Q190*(R6&lt;=$C$3)</f>
        <v>0</v>
      </c>
      <c r="S190" s="179">
        <f t="shared" ref="S190:T190" si="417">R190*(S6&lt;=$C$3)</f>
        <v>0</v>
      </c>
      <c r="T190" s="179">
        <f t="shared" si="417"/>
        <v>0</v>
      </c>
      <c r="U190" s="163">
        <f t="shared" si="370"/>
        <v>0</v>
      </c>
      <c r="X190" s="89"/>
      <c r="Y190" s="350"/>
      <c r="Z190" s="196"/>
      <c r="AA190" s="164"/>
      <c r="AB190" s="164"/>
      <c r="AC190" s="164"/>
      <c r="AD190" s="164"/>
      <c r="AE190" s="164"/>
      <c r="AF190" s="164" t="s">
        <v>43</v>
      </c>
      <c r="AG190" s="196"/>
      <c r="AH190" s="164"/>
      <c r="AI190" s="164"/>
      <c r="AJ190" s="217" t="s">
        <v>24</v>
      </c>
      <c r="AK190" s="165">
        <v>0</v>
      </c>
      <c r="AL190" s="179">
        <f>AK190*(AL6&lt;=$C$3)</f>
        <v>0</v>
      </c>
      <c r="AM190" s="179">
        <f>AL190*(AM6&lt;=$C$3)</f>
        <v>0</v>
      </c>
      <c r="AN190" s="179">
        <f>AM190*(AN6&lt;=$C$3)</f>
        <v>0</v>
      </c>
      <c r="AO190" s="179">
        <f>AN190*(AO6&lt;=$C$3)</f>
        <v>0</v>
      </c>
      <c r="AP190" s="179">
        <f t="shared" ref="AP190:AQ190" si="418">AO190*(AP6&lt;=$C$3)</f>
        <v>0</v>
      </c>
      <c r="AQ190" s="179">
        <f t="shared" si="418"/>
        <v>0</v>
      </c>
      <c r="AR190" s="163">
        <f t="shared" si="372"/>
        <v>0</v>
      </c>
    </row>
    <row r="191" spans="1:44" ht="15" thickBot="1" x14ac:dyDescent="0.35">
      <c r="A191" s="193"/>
      <c r="B191" s="351"/>
      <c r="C191" s="419" t="s">
        <v>44</v>
      </c>
      <c r="D191" s="419"/>
      <c r="E191" s="419"/>
      <c r="F191" s="419"/>
      <c r="G191" s="419"/>
      <c r="H191" s="419"/>
      <c r="I191" s="419"/>
      <c r="J191" s="419"/>
      <c r="K191" s="419"/>
      <c r="L191" s="419"/>
      <c r="M191" s="419"/>
      <c r="N191" s="219">
        <f>SUM(N189:N190)</f>
        <v>0</v>
      </c>
      <c r="O191" s="219">
        <f t="shared" ref="O191:T191" si="419">SUM(O189:O190)</f>
        <v>0</v>
      </c>
      <c r="P191" s="219">
        <f t="shared" si="419"/>
        <v>0</v>
      </c>
      <c r="Q191" s="219">
        <f t="shared" si="419"/>
        <v>0</v>
      </c>
      <c r="R191" s="199">
        <f t="shared" si="419"/>
        <v>0</v>
      </c>
      <c r="S191" s="199">
        <f t="shared" si="419"/>
        <v>0</v>
      </c>
      <c r="T191" s="199">
        <f t="shared" si="419"/>
        <v>0</v>
      </c>
      <c r="U191" s="201">
        <f t="shared" si="370"/>
        <v>0</v>
      </c>
      <c r="X191" s="89"/>
      <c r="Y191" s="351"/>
      <c r="Z191" s="352" t="s">
        <v>44</v>
      </c>
      <c r="AA191" s="352"/>
      <c r="AB191" s="352"/>
      <c r="AC191" s="352"/>
      <c r="AD191" s="352"/>
      <c r="AE191" s="352"/>
      <c r="AF191" s="352"/>
      <c r="AG191" s="352"/>
      <c r="AH191" s="352"/>
      <c r="AI191" s="352"/>
      <c r="AJ191" s="352"/>
      <c r="AK191" s="221">
        <f>SUM(AK189:AK190)</f>
        <v>0</v>
      </c>
      <c r="AL191" s="221">
        <f t="shared" ref="AL191:AQ191" si="420">SUM(AL189:AL190)</f>
        <v>0</v>
      </c>
      <c r="AM191" s="221">
        <f t="shared" si="420"/>
        <v>0</v>
      </c>
      <c r="AN191" s="221">
        <f t="shared" si="420"/>
        <v>0</v>
      </c>
      <c r="AO191" s="203">
        <f t="shared" si="420"/>
        <v>0</v>
      </c>
      <c r="AP191" s="203">
        <f t="shared" si="420"/>
        <v>0</v>
      </c>
      <c r="AQ191" s="203">
        <f t="shared" si="420"/>
        <v>0</v>
      </c>
      <c r="AR191" s="205">
        <f t="shared" si="372"/>
        <v>0</v>
      </c>
    </row>
    <row r="192" spans="1:44" x14ac:dyDescent="0.3">
      <c r="A192" s="193"/>
      <c r="B192" s="349" t="s">
        <v>45</v>
      </c>
      <c r="E192" s="158"/>
      <c r="F192" s="158" t="s">
        <v>2</v>
      </c>
      <c r="G192" s="158" t="s">
        <v>3</v>
      </c>
      <c r="H192" s="158" t="s">
        <v>4</v>
      </c>
      <c r="I192" s="158" t="s">
        <v>5</v>
      </c>
      <c r="J192" s="158" t="s">
        <v>6</v>
      </c>
      <c r="K192" s="158" t="s">
        <v>175</v>
      </c>
      <c r="L192" s="158" t="s">
        <v>176</v>
      </c>
      <c r="M192" s="158"/>
      <c r="N192" s="222"/>
      <c r="O192" s="223"/>
      <c r="P192" s="223"/>
      <c r="Q192" s="223"/>
      <c r="R192" s="223"/>
      <c r="S192" s="224"/>
      <c r="T192" s="224"/>
      <c r="U192" s="225"/>
      <c r="X192" s="89"/>
      <c r="Y192" s="349" t="s">
        <v>45</v>
      </c>
      <c r="AB192" s="158"/>
      <c r="AC192" s="158" t="s">
        <v>2</v>
      </c>
      <c r="AD192" s="158" t="s">
        <v>3</v>
      </c>
      <c r="AE192" s="158" t="s">
        <v>4</v>
      </c>
      <c r="AF192" s="158" t="s">
        <v>5</v>
      </c>
      <c r="AG192" s="158" t="s">
        <v>6</v>
      </c>
      <c r="AH192" s="158" t="s">
        <v>175</v>
      </c>
      <c r="AI192" s="158" t="s">
        <v>176</v>
      </c>
      <c r="AJ192" s="158"/>
      <c r="AK192" s="222"/>
      <c r="AL192" s="223"/>
      <c r="AM192" s="223"/>
      <c r="AN192" s="223"/>
      <c r="AO192" s="223"/>
      <c r="AP192" s="224"/>
      <c r="AQ192" s="224"/>
      <c r="AR192" s="225"/>
    </row>
    <row r="193" spans="1:44" x14ac:dyDescent="0.3">
      <c r="A193" s="193"/>
      <c r="B193" s="350"/>
      <c r="E193" s="158" t="s">
        <v>90</v>
      </c>
      <c r="F193" s="226"/>
      <c r="G193" s="226"/>
      <c r="H193" s="226"/>
      <c r="I193" s="226"/>
      <c r="J193" s="226"/>
      <c r="K193" s="227"/>
      <c r="L193" s="227"/>
      <c r="M193" s="158"/>
      <c r="N193" s="222">
        <f>F193*Calculations!$C$12*Calculations!I17</f>
        <v>0</v>
      </c>
      <c r="O193" s="222">
        <f>(G193*Calculations!$C$12*Calculations!J17)*(O6&lt;=$C$3)</f>
        <v>0</v>
      </c>
      <c r="P193" s="222">
        <f>(H193*Calculations!$C$12*Calculations!K17)*(P6&lt;=$C$3)</f>
        <v>0</v>
      </c>
      <c r="Q193" s="222">
        <f>(I193*Calculations!$C$12*Calculations!L17)*(Q6&lt;=$C$3)</f>
        <v>0</v>
      </c>
      <c r="R193" s="222">
        <f>(J193*Calculations!$C$12*Calculations!M17)*(R6&lt;=$C$3)</f>
        <v>0</v>
      </c>
      <c r="S193" s="228">
        <f>(K193*Calculations!$C$12*Calculations!N17)*(S6&lt;=$C$3)</f>
        <v>0</v>
      </c>
      <c r="T193" s="229">
        <f>(L193*Calculations!$C$12*Calculations!O17)*(T6&lt;=$C$3)</f>
        <v>0</v>
      </c>
      <c r="U193" s="225">
        <f>SUM(N193:T193)</f>
        <v>0</v>
      </c>
      <c r="X193" s="89"/>
      <c r="Y193" s="350"/>
      <c r="AB193" s="158" t="s">
        <v>90</v>
      </c>
      <c r="AC193" s="230"/>
      <c r="AD193" s="230"/>
      <c r="AE193" s="230"/>
      <c r="AF193" s="230"/>
      <c r="AG193" s="230"/>
      <c r="AH193" s="231"/>
      <c r="AI193" s="231"/>
      <c r="AJ193" s="158"/>
      <c r="AK193" s="222">
        <f>AC193*Calculations!$C$12*Calculations!$I$17</f>
        <v>0</v>
      </c>
      <c r="AL193" s="222">
        <f>AD193*Calculations!$C$12*Calculations!$I$17</f>
        <v>0</v>
      </c>
      <c r="AM193" s="222">
        <f>AE193*Calculations!$C$12*Calculations!$I$17</f>
        <v>0</v>
      </c>
      <c r="AN193" s="222">
        <f>AF193*Calculations!$C$12*Calculations!$I$17</f>
        <v>0</v>
      </c>
      <c r="AO193" s="222">
        <f>AG193*Calculations!$C$12*Calculations!$I$17</f>
        <v>0</v>
      </c>
      <c r="AP193" s="228">
        <f>AH193*Calculations!$C$12*Calculations!$I$17</f>
        <v>0</v>
      </c>
      <c r="AQ193" s="229">
        <f>AI193*Calculations!$C$12*Calculations!$I$17</f>
        <v>0</v>
      </c>
      <c r="AR193" s="225">
        <f>SUM(AK193:AQ193)</f>
        <v>0</v>
      </c>
    </row>
    <row r="194" spans="1:44" x14ac:dyDescent="0.3">
      <c r="A194" s="193"/>
      <c r="B194" s="350"/>
      <c r="E194" s="158" t="s">
        <v>79</v>
      </c>
      <c r="F194" s="232"/>
      <c r="G194" s="232"/>
      <c r="H194" s="232"/>
      <c r="I194" s="232"/>
      <c r="J194" s="232"/>
      <c r="K194" s="232"/>
      <c r="L194" s="232"/>
      <c r="M194" s="158"/>
      <c r="N194" s="222">
        <f>F194*Calculations!$C$13*Calculations!I17</f>
        <v>0</v>
      </c>
      <c r="O194" s="222">
        <f>(G194*Calculations!$C$13*Calculations!J17)*(O6&lt;=$C$3)</f>
        <v>0</v>
      </c>
      <c r="P194" s="222">
        <f>(H194*Calculations!$C$13*Calculations!K17)*(P6&lt;=$C$3)</f>
        <v>0</v>
      </c>
      <c r="Q194" s="222">
        <f>(I194*Calculations!$C$13*Calculations!L17)*(Q6&lt;=$C$3)</f>
        <v>0</v>
      </c>
      <c r="R194" s="222">
        <f>(J194*Calculations!$C$13*Calculations!M17)*(R6&lt;=$C$3)</f>
        <v>0</v>
      </c>
      <c r="S194" s="222">
        <f>(K194*Calculations!$C$13*Calculations!N17)*(S6&lt;=$C$3)</f>
        <v>0</v>
      </c>
      <c r="T194" s="222">
        <f>(L194*Calculations!$C$13*Calculations!O17)*(T6&lt;=$C$3)</f>
        <v>0</v>
      </c>
      <c r="U194" s="225">
        <f>SUM(N194:T194)</f>
        <v>0</v>
      </c>
      <c r="X194" s="89"/>
      <c r="Y194" s="350"/>
      <c r="AB194" s="158" t="s">
        <v>79</v>
      </c>
      <c r="AC194" s="233"/>
      <c r="AD194" s="233"/>
      <c r="AE194" s="233"/>
      <c r="AF194" s="233"/>
      <c r="AG194" s="233"/>
      <c r="AH194" s="233"/>
      <c r="AI194" s="233"/>
      <c r="AJ194" s="158"/>
      <c r="AK194" s="222">
        <f>AC194*Calculations!$C$13*Calculations!$I$17</f>
        <v>0</v>
      </c>
      <c r="AL194" s="222">
        <f>AD194*Calculations!$C$13*Calculations!$I$17</f>
        <v>0</v>
      </c>
      <c r="AM194" s="222">
        <f>AE194*Calculations!$C$13*Calculations!$I$17</f>
        <v>0</v>
      </c>
      <c r="AN194" s="222">
        <f>AF194*Calculations!$C$13*Calculations!$I$17</f>
        <v>0</v>
      </c>
      <c r="AO194" s="222">
        <f>AG194*Calculations!$C$13*Calculations!$I$17</f>
        <v>0</v>
      </c>
      <c r="AP194" s="222">
        <f>AH194*Calculations!$C$13*Calculations!$I$17</f>
        <v>0</v>
      </c>
      <c r="AQ194" s="222">
        <f>AI194*Calculations!$C$13*Calculations!$I$17</f>
        <v>0</v>
      </c>
      <c r="AR194" s="225">
        <f>SUM(AK194:AQ194)</f>
        <v>0</v>
      </c>
    </row>
    <row r="195" spans="1:44" x14ac:dyDescent="0.3">
      <c r="A195" s="193"/>
      <c r="B195" s="350"/>
      <c r="E195" s="158"/>
      <c r="F195" s="76"/>
      <c r="G195" s="76"/>
      <c r="H195" s="76"/>
      <c r="I195" s="76"/>
      <c r="J195" s="76"/>
      <c r="L195" s="158"/>
      <c r="M195" s="158"/>
      <c r="N195" s="234"/>
      <c r="O195" s="234"/>
      <c r="P195" s="234"/>
      <c r="Q195" s="234"/>
      <c r="R195" s="234"/>
      <c r="S195" s="224"/>
      <c r="T195" s="224"/>
      <c r="U195" s="225"/>
      <c r="X195" s="89"/>
      <c r="Y195" s="350"/>
      <c r="AB195" s="158"/>
      <c r="AC195" s="76"/>
      <c r="AD195" s="76"/>
      <c r="AE195" s="76"/>
      <c r="AF195" s="76"/>
      <c r="AG195" s="76"/>
      <c r="AI195" s="158"/>
      <c r="AJ195" s="158"/>
      <c r="AK195" s="234"/>
      <c r="AL195" s="234"/>
      <c r="AM195" s="234"/>
      <c r="AN195" s="234"/>
      <c r="AO195" s="234"/>
      <c r="AP195" s="224"/>
      <c r="AQ195" s="224"/>
      <c r="AR195" s="225"/>
    </row>
    <row r="196" spans="1:44" ht="15" thickBot="1" x14ac:dyDescent="0.35">
      <c r="A196" s="193"/>
      <c r="B196" s="351"/>
      <c r="C196" s="218"/>
      <c r="D196" s="218"/>
      <c r="E196" s="218"/>
      <c r="F196" s="218"/>
      <c r="G196" s="218"/>
      <c r="H196" s="218"/>
      <c r="I196" s="218"/>
      <c r="J196" s="218"/>
      <c r="K196" s="218"/>
      <c r="L196" s="218"/>
      <c r="M196" s="218" t="s">
        <v>80</v>
      </c>
      <c r="N196" s="219">
        <f>SUM(N193:N194)</f>
        <v>0</v>
      </c>
      <c r="O196" s="219">
        <f t="shared" ref="O196:T196" si="421">SUM(O193:O194)</f>
        <v>0</v>
      </c>
      <c r="P196" s="219">
        <f t="shared" si="421"/>
        <v>0</v>
      </c>
      <c r="Q196" s="219">
        <f t="shared" si="421"/>
        <v>0</v>
      </c>
      <c r="R196" s="219">
        <f t="shared" si="421"/>
        <v>0</v>
      </c>
      <c r="S196" s="219">
        <f t="shared" si="421"/>
        <v>0</v>
      </c>
      <c r="T196" s="219">
        <f t="shared" si="421"/>
        <v>0</v>
      </c>
      <c r="U196" s="235">
        <f>SUM(N196:T196)</f>
        <v>0</v>
      </c>
      <c r="X196" s="89"/>
      <c r="Y196" s="351"/>
      <c r="Z196" s="220"/>
      <c r="AA196" s="220"/>
      <c r="AB196" s="220"/>
      <c r="AC196" s="220"/>
      <c r="AD196" s="220"/>
      <c r="AE196" s="220"/>
      <c r="AF196" s="220"/>
      <c r="AG196" s="220"/>
      <c r="AH196" s="220"/>
      <c r="AI196" s="220"/>
      <c r="AJ196" s="220" t="s">
        <v>80</v>
      </c>
      <c r="AK196" s="221">
        <f>SUM(AK193:AK194)</f>
        <v>0</v>
      </c>
      <c r="AL196" s="221">
        <f t="shared" ref="AL196:AQ196" si="422">SUM(AL193:AL194)</f>
        <v>0</v>
      </c>
      <c r="AM196" s="221">
        <f t="shared" si="422"/>
        <v>0</v>
      </c>
      <c r="AN196" s="221">
        <f t="shared" si="422"/>
        <v>0</v>
      </c>
      <c r="AO196" s="221">
        <f t="shared" si="422"/>
        <v>0</v>
      </c>
      <c r="AP196" s="221">
        <f t="shared" si="422"/>
        <v>0</v>
      </c>
      <c r="AQ196" s="221">
        <f t="shared" si="422"/>
        <v>0</v>
      </c>
      <c r="AR196" s="236">
        <f>SUM(AK196:AQ196)</f>
        <v>0</v>
      </c>
    </row>
    <row r="197" spans="1:44" ht="14.4" customHeight="1" x14ac:dyDescent="0.3">
      <c r="A197" s="193"/>
      <c r="B197" s="350" t="s">
        <v>102</v>
      </c>
      <c r="C197" s="353" t="s">
        <v>103</v>
      </c>
      <c r="D197" s="353"/>
      <c r="E197" s="353"/>
      <c r="F197" s="353"/>
      <c r="G197" s="421" t="s">
        <v>46</v>
      </c>
      <c r="H197" s="421"/>
      <c r="I197" s="421"/>
      <c r="J197" s="98"/>
      <c r="K197" s="195"/>
      <c r="L197" s="195"/>
      <c r="M197" s="85" t="s">
        <v>47</v>
      </c>
      <c r="N197" s="237">
        <v>0</v>
      </c>
      <c r="O197" s="238">
        <f>N197*(O6&lt;=$C$3)</f>
        <v>0</v>
      </c>
      <c r="P197" s="238">
        <f>O197*(P6&lt;=$C$3)</f>
        <v>0</v>
      </c>
      <c r="Q197" s="238">
        <f>P197*(Q6&lt;=$C$3)</f>
        <v>0</v>
      </c>
      <c r="R197" s="238">
        <f>Q197*(R6&lt;=$C$3)</f>
        <v>0</v>
      </c>
      <c r="S197" s="238">
        <f t="shared" ref="S197:T197" si="423">R197*(S6&lt;=$C$3)</f>
        <v>0</v>
      </c>
      <c r="T197" s="238">
        <f t="shared" si="423"/>
        <v>0</v>
      </c>
      <c r="U197" s="239">
        <f>SUM(N197:T197)</f>
        <v>0</v>
      </c>
      <c r="X197" s="89"/>
      <c r="Y197" s="350" t="s">
        <v>102</v>
      </c>
      <c r="Z197" s="353" t="s">
        <v>103</v>
      </c>
      <c r="AA197" s="353"/>
      <c r="AB197" s="353"/>
      <c r="AC197" s="353"/>
      <c r="AD197" s="354" t="s">
        <v>46</v>
      </c>
      <c r="AE197" s="354"/>
      <c r="AF197" s="354"/>
      <c r="AG197" s="98"/>
      <c r="AH197" s="195"/>
      <c r="AI197" s="195"/>
      <c r="AJ197" s="85" t="s">
        <v>47</v>
      </c>
      <c r="AK197" s="240">
        <v>0</v>
      </c>
      <c r="AL197" s="241">
        <f>AK197*(AL6&lt;=$C$3)</f>
        <v>0</v>
      </c>
      <c r="AM197" s="241">
        <f>AL197*(AM6&lt;=$C$3)</f>
        <v>0</v>
      </c>
      <c r="AN197" s="241">
        <f>AM197*(AN6&lt;=$C$3)</f>
        <v>0</v>
      </c>
      <c r="AO197" s="241">
        <f>AN197*(AO6&lt;=$C$3)</f>
        <v>0</v>
      </c>
      <c r="AP197" s="241">
        <f t="shared" ref="AP197:AQ197" si="424">AO197*(AP6&lt;=$C$3)</f>
        <v>0</v>
      </c>
      <c r="AQ197" s="241">
        <f t="shared" si="424"/>
        <v>0</v>
      </c>
      <c r="AR197" s="239">
        <f>SUM(AK197:AQ197)</f>
        <v>0</v>
      </c>
    </row>
    <row r="198" spans="1:44" x14ac:dyDescent="0.3">
      <c r="A198" s="193"/>
      <c r="B198" s="350"/>
      <c r="C198" s="342"/>
      <c r="D198" s="342"/>
      <c r="E198" s="342"/>
      <c r="F198" s="342"/>
      <c r="G198" s="422"/>
      <c r="H198" s="422"/>
      <c r="I198" s="422"/>
      <c r="J198" s="242" t="s">
        <v>49</v>
      </c>
      <c r="K198" s="243"/>
      <c r="L198" s="195"/>
      <c r="M198" s="85" t="s">
        <v>48</v>
      </c>
      <c r="N198" s="277">
        <f>N197*K198</f>
        <v>0</v>
      </c>
      <c r="O198" s="290">
        <f>(O197*$K$198)*(O6&lt;=$C$3)</f>
        <v>0</v>
      </c>
      <c r="P198" s="290">
        <f>(P197*$K$198)*(P6&lt;=$C$3)</f>
        <v>0</v>
      </c>
      <c r="Q198" s="290">
        <f>(Q197*$K$198)*(Q6&lt;=$C$3)</f>
        <v>0</v>
      </c>
      <c r="R198" s="290">
        <f>(R197*$K$198)*(R6&lt;=$C$3)</f>
        <v>0</v>
      </c>
      <c r="S198" s="290">
        <f t="shared" ref="S198:T198" si="425">(S197*$K$198)*(S6&lt;=$C$3)</f>
        <v>0</v>
      </c>
      <c r="T198" s="290">
        <f t="shared" si="425"/>
        <v>0</v>
      </c>
      <c r="U198" s="296">
        <f t="shared" ref="U198:U236" si="426">SUM(N198:T198)</f>
        <v>0</v>
      </c>
      <c r="X198" s="89"/>
      <c r="Y198" s="350"/>
      <c r="Z198" s="342"/>
      <c r="AA198" s="342"/>
      <c r="AB198" s="342"/>
      <c r="AC198" s="342"/>
      <c r="AD198" s="344"/>
      <c r="AE198" s="344"/>
      <c r="AF198" s="344"/>
      <c r="AG198" s="242" t="s">
        <v>49</v>
      </c>
      <c r="AH198" s="244"/>
      <c r="AI198" s="195"/>
      <c r="AJ198" s="85" t="s">
        <v>48</v>
      </c>
      <c r="AK198" s="277">
        <f>AK197*AH198</f>
        <v>0</v>
      </c>
      <c r="AL198" s="290">
        <f>(AL197*$AH$198)*(AL6&lt;=$C$3)</f>
        <v>0</v>
      </c>
      <c r="AM198" s="290">
        <f t="shared" ref="AM198:AQ198" si="427">(AM197*$AH$198)*(AM6&lt;=$C$3)</f>
        <v>0</v>
      </c>
      <c r="AN198" s="290">
        <f t="shared" si="427"/>
        <v>0</v>
      </c>
      <c r="AO198" s="290">
        <f t="shared" si="427"/>
        <v>0</v>
      </c>
      <c r="AP198" s="290">
        <f t="shared" si="427"/>
        <v>0</v>
      </c>
      <c r="AQ198" s="290">
        <f t="shared" si="427"/>
        <v>0</v>
      </c>
      <c r="AR198" s="296">
        <f t="shared" ref="AR198:AR236" si="428">SUM(AK198:AQ198)</f>
        <v>0</v>
      </c>
    </row>
    <row r="199" spans="1:44" ht="14.4" customHeight="1" x14ac:dyDescent="0.3">
      <c r="A199" s="193"/>
      <c r="B199" s="350"/>
      <c r="C199" s="341" t="s">
        <v>104</v>
      </c>
      <c r="D199" s="341"/>
      <c r="E199" s="341"/>
      <c r="F199" s="341"/>
      <c r="G199" s="423" t="s">
        <v>46</v>
      </c>
      <c r="H199" s="423"/>
      <c r="I199" s="423"/>
      <c r="J199" s="196"/>
      <c r="K199" s="196"/>
      <c r="L199" s="196"/>
      <c r="M199" s="197" t="s">
        <v>47</v>
      </c>
      <c r="N199" s="84">
        <v>0</v>
      </c>
      <c r="O199" s="245">
        <f>N199*(O6&lt;=$C$3)</f>
        <v>0</v>
      </c>
      <c r="P199" s="245">
        <f>O199*(P6&lt;=$C$3)</f>
        <v>0</v>
      </c>
      <c r="Q199" s="245">
        <f>P199*(Q6&lt;=$C$3)</f>
        <v>0</v>
      </c>
      <c r="R199" s="245">
        <f>Q199*(R6&lt;=$C$3)</f>
        <v>0</v>
      </c>
      <c r="S199" s="245">
        <f t="shared" ref="S199:T199" si="429">R199*(S6&lt;=$C$3)</f>
        <v>0</v>
      </c>
      <c r="T199" s="245">
        <f t="shared" si="429"/>
        <v>0</v>
      </c>
      <c r="U199" s="239">
        <f t="shared" si="426"/>
        <v>0</v>
      </c>
      <c r="X199" s="89"/>
      <c r="Y199" s="350"/>
      <c r="Z199" s="341" t="s">
        <v>104</v>
      </c>
      <c r="AA199" s="341"/>
      <c r="AB199" s="341"/>
      <c r="AC199" s="341"/>
      <c r="AD199" s="343" t="s">
        <v>46</v>
      </c>
      <c r="AE199" s="343"/>
      <c r="AF199" s="343"/>
      <c r="AG199" s="196"/>
      <c r="AH199" s="196"/>
      <c r="AI199" s="196"/>
      <c r="AJ199" s="197" t="s">
        <v>47</v>
      </c>
      <c r="AK199" s="246">
        <v>0</v>
      </c>
      <c r="AL199" s="247">
        <f>AK199*(AL6&lt;=$C$3)</f>
        <v>0</v>
      </c>
      <c r="AM199" s="247">
        <f>AL199*(AM6&lt;=$C$3)</f>
        <v>0</v>
      </c>
      <c r="AN199" s="247">
        <f>AM199*(AN6&lt;=$C$3)</f>
        <v>0</v>
      </c>
      <c r="AO199" s="247">
        <f>AN199*(AO6&lt;=$C$3)</f>
        <v>0</v>
      </c>
      <c r="AP199" s="247">
        <f t="shared" ref="AP199:AQ199" si="430">AO199*(AP6&lt;=$C$3)</f>
        <v>0</v>
      </c>
      <c r="AQ199" s="247">
        <f t="shared" si="430"/>
        <v>0</v>
      </c>
      <c r="AR199" s="239">
        <f t="shared" si="428"/>
        <v>0</v>
      </c>
    </row>
    <row r="200" spans="1:44" x14ac:dyDescent="0.3">
      <c r="A200" s="193"/>
      <c r="B200" s="350"/>
      <c r="C200" s="342"/>
      <c r="D200" s="342"/>
      <c r="E200" s="342"/>
      <c r="F200" s="342"/>
      <c r="G200" s="422"/>
      <c r="H200" s="422"/>
      <c r="I200" s="422"/>
      <c r="J200" s="242" t="s">
        <v>49</v>
      </c>
      <c r="K200" s="243"/>
      <c r="L200" s="195"/>
      <c r="M200" s="85" t="s">
        <v>48</v>
      </c>
      <c r="N200" s="277">
        <f>N199*K200</f>
        <v>0</v>
      </c>
      <c r="O200" s="290">
        <f>(O199*$K$200)*(O6&lt;=$C$3)</f>
        <v>0</v>
      </c>
      <c r="P200" s="290">
        <f>(P199*$K$200)*(P6&lt;=$C$3)</f>
        <v>0</v>
      </c>
      <c r="Q200" s="290">
        <f>(Q199*$K$200)*(Q6&lt;=$C$3)</f>
        <v>0</v>
      </c>
      <c r="R200" s="290">
        <f>(R199*$K$200)*(R6&lt;=$C$3)</f>
        <v>0</v>
      </c>
      <c r="S200" s="290">
        <f t="shared" ref="S200:T200" si="431">(S199*$K$200)*(S6&lt;=$C$3)</f>
        <v>0</v>
      </c>
      <c r="T200" s="290">
        <f t="shared" si="431"/>
        <v>0</v>
      </c>
      <c r="U200" s="296">
        <f t="shared" si="426"/>
        <v>0</v>
      </c>
      <c r="X200" s="89"/>
      <c r="Y200" s="350"/>
      <c r="Z200" s="342"/>
      <c r="AA200" s="342"/>
      <c r="AB200" s="342"/>
      <c r="AC200" s="342"/>
      <c r="AD200" s="344"/>
      <c r="AE200" s="344"/>
      <c r="AF200" s="344"/>
      <c r="AG200" s="242" t="s">
        <v>49</v>
      </c>
      <c r="AH200" s="244"/>
      <c r="AI200" s="195"/>
      <c r="AJ200" s="85" t="s">
        <v>48</v>
      </c>
      <c r="AK200" s="277">
        <f>AK199*AH200</f>
        <v>0</v>
      </c>
      <c r="AL200" s="290">
        <f>(AL199*$AH$200)*(AL6&lt;=$C$3)</f>
        <v>0</v>
      </c>
      <c r="AM200" s="290">
        <f t="shared" ref="AM200:AQ200" si="432">(AM199*$AH$200)*(AM6&lt;=$C$3)</f>
        <v>0</v>
      </c>
      <c r="AN200" s="290">
        <f t="shared" si="432"/>
        <v>0</v>
      </c>
      <c r="AO200" s="290">
        <f t="shared" si="432"/>
        <v>0</v>
      </c>
      <c r="AP200" s="290">
        <f t="shared" si="432"/>
        <v>0</v>
      </c>
      <c r="AQ200" s="290">
        <f t="shared" si="432"/>
        <v>0</v>
      </c>
      <c r="AR200" s="296">
        <f t="shared" si="428"/>
        <v>0</v>
      </c>
    </row>
    <row r="201" spans="1:44" ht="14.4" customHeight="1" x14ac:dyDescent="0.3">
      <c r="A201" s="193"/>
      <c r="B201" s="350"/>
      <c r="C201" s="341" t="s">
        <v>105</v>
      </c>
      <c r="D201" s="341"/>
      <c r="E201" s="341"/>
      <c r="F201" s="341"/>
      <c r="G201" s="423" t="s">
        <v>46</v>
      </c>
      <c r="H201" s="423"/>
      <c r="I201" s="423"/>
      <c r="J201" s="196"/>
      <c r="K201" s="196"/>
      <c r="L201" s="196"/>
      <c r="M201" s="197" t="s">
        <v>47</v>
      </c>
      <c r="N201" s="84">
        <v>0</v>
      </c>
      <c r="O201" s="245">
        <f>N201*(O6&lt;=$C$3)</f>
        <v>0</v>
      </c>
      <c r="P201" s="245">
        <f>O201*(P6&lt;=$C$3)</f>
        <v>0</v>
      </c>
      <c r="Q201" s="245">
        <f>P201*(Q6&lt;=$C$3)</f>
        <v>0</v>
      </c>
      <c r="R201" s="245">
        <f>Q201*(R6&lt;=$C$3)</f>
        <v>0</v>
      </c>
      <c r="S201" s="245">
        <f t="shared" ref="S201:T201" si="433">R201*(S6&lt;=$C$3)</f>
        <v>0</v>
      </c>
      <c r="T201" s="245">
        <f t="shared" si="433"/>
        <v>0</v>
      </c>
      <c r="U201" s="239">
        <f t="shared" si="426"/>
        <v>0</v>
      </c>
      <c r="X201" s="89"/>
      <c r="Y201" s="350"/>
      <c r="Z201" s="341" t="s">
        <v>105</v>
      </c>
      <c r="AA201" s="341"/>
      <c r="AB201" s="341"/>
      <c r="AC201" s="341"/>
      <c r="AD201" s="343" t="s">
        <v>46</v>
      </c>
      <c r="AE201" s="343"/>
      <c r="AF201" s="343"/>
      <c r="AG201" s="196"/>
      <c r="AH201" s="196"/>
      <c r="AI201" s="196"/>
      <c r="AJ201" s="197" t="s">
        <v>47</v>
      </c>
      <c r="AK201" s="246">
        <v>0</v>
      </c>
      <c r="AL201" s="247">
        <f>AK201*(AL6&lt;=$C$3)</f>
        <v>0</v>
      </c>
      <c r="AM201" s="247">
        <f>AL201*(AM6&lt;=$C$3)</f>
        <v>0</v>
      </c>
      <c r="AN201" s="247">
        <f>AM201*(AN6&lt;=$C$3)</f>
        <v>0</v>
      </c>
      <c r="AO201" s="247">
        <f>AN201*(AO6&lt;=$C$3)</f>
        <v>0</v>
      </c>
      <c r="AP201" s="247">
        <f t="shared" ref="AP201:AQ201" si="434">AO201*(AP6&lt;=$C$3)</f>
        <v>0</v>
      </c>
      <c r="AQ201" s="247">
        <f t="shared" si="434"/>
        <v>0</v>
      </c>
      <c r="AR201" s="239">
        <f t="shared" si="428"/>
        <v>0</v>
      </c>
    </row>
    <row r="202" spans="1:44" x14ac:dyDescent="0.3">
      <c r="A202" s="193"/>
      <c r="B202" s="350"/>
      <c r="C202" s="342"/>
      <c r="D202" s="342"/>
      <c r="E202" s="342"/>
      <c r="F202" s="342"/>
      <c r="G202" s="422"/>
      <c r="H202" s="422"/>
      <c r="I202" s="422"/>
      <c r="J202" s="242" t="s">
        <v>49</v>
      </c>
      <c r="K202" s="243"/>
      <c r="L202" s="195"/>
      <c r="M202" s="85" t="s">
        <v>48</v>
      </c>
      <c r="N202" s="277">
        <f>N201*K202</f>
        <v>0</v>
      </c>
      <c r="O202" s="290">
        <f>(O201*$K$202)*(O6&lt;=$C$3)</f>
        <v>0</v>
      </c>
      <c r="P202" s="290">
        <f>(P201*$K$202)*(P6&lt;=$C$3)</f>
        <v>0</v>
      </c>
      <c r="Q202" s="290">
        <f>(Q201*$K$202)*(Q6&lt;=$C$3)</f>
        <v>0</v>
      </c>
      <c r="R202" s="290">
        <f>(R201*$K$202)*(R6&lt;=$C$3)</f>
        <v>0</v>
      </c>
      <c r="S202" s="290">
        <f t="shared" ref="S202:T202" si="435">(S201*$K$202)*(S6&lt;=$C$3)</f>
        <v>0</v>
      </c>
      <c r="T202" s="290">
        <f t="shared" si="435"/>
        <v>0</v>
      </c>
      <c r="U202" s="296">
        <f t="shared" si="426"/>
        <v>0</v>
      </c>
      <c r="X202" s="89"/>
      <c r="Y202" s="350"/>
      <c r="Z202" s="342"/>
      <c r="AA202" s="342"/>
      <c r="AB202" s="342"/>
      <c r="AC202" s="342"/>
      <c r="AD202" s="344"/>
      <c r="AE202" s="344"/>
      <c r="AF202" s="344"/>
      <c r="AG202" s="242" t="s">
        <v>49</v>
      </c>
      <c r="AH202" s="244"/>
      <c r="AI202" s="195"/>
      <c r="AJ202" s="85" t="s">
        <v>48</v>
      </c>
      <c r="AK202" s="277">
        <f>AK201*AH202</f>
        <v>0</v>
      </c>
      <c r="AL202" s="290">
        <f>(AL201*$AH$202)*(AL6&lt;=$C$3)</f>
        <v>0</v>
      </c>
      <c r="AM202" s="290">
        <f t="shared" ref="AM202:AQ202" si="436">(AM201*$AH$202)*(AM6&lt;=$C$3)</f>
        <v>0</v>
      </c>
      <c r="AN202" s="290">
        <f t="shared" si="436"/>
        <v>0</v>
      </c>
      <c r="AO202" s="290">
        <f t="shared" si="436"/>
        <v>0</v>
      </c>
      <c r="AP202" s="290">
        <f t="shared" si="436"/>
        <v>0</v>
      </c>
      <c r="AQ202" s="290">
        <f t="shared" si="436"/>
        <v>0</v>
      </c>
      <c r="AR202" s="296">
        <f t="shared" si="428"/>
        <v>0</v>
      </c>
    </row>
    <row r="203" spans="1:44" hidden="1" outlineLevel="1" x14ac:dyDescent="0.3">
      <c r="A203" s="193"/>
      <c r="B203" s="350"/>
      <c r="C203" s="353" t="s">
        <v>137</v>
      </c>
      <c r="D203" s="353"/>
      <c r="E203" s="353"/>
      <c r="F203" s="353"/>
      <c r="G203" s="424" t="s">
        <v>46</v>
      </c>
      <c r="H203" s="424"/>
      <c r="I203" s="424"/>
      <c r="J203" s="98"/>
      <c r="K203" s="195"/>
      <c r="L203" s="195"/>
      <c r="M203" s="85" t="s">
        <v>47</v>
      </c>
      <c r="N203" s="237">
        <v>0</v>
      </c>
      <c r="O203" s="245">
        <f>N203*(O6&lt;=$C$3)</f>
        <v>0</v>
      </c>
      <c r="P203" s="245">
        <f>O203*(P6&lt;=$C$3)</f>
        <v>0</v>
      </c>
      <c r="Q203" s="245">
        <f t="shared" ref="Q203:R203" si="437">P203*(Q6&lt;=$C$3)</f>
        <v>0</v>
      </c>
      <c r="R203" s="245">
        <f t="shared" si="437"/>
        <v>0</v>
      </c>
      <c r="S203" s="245">
        <f t="shared" ref="S203" si="438">R203*(S6&lt;=$C$3)</f>
        <v>0</v>
      </c>
      <c r="T203" s="245">
        <f t="shared" ref="T203" si="439">S203*(T6&lt;=$C$3)</f>
        <v>0</v>
      </c>
      <c r="U203" s="239">
        <f t="shared" si="426"/>
        <v>0</v>
      </c>
      <c r="X203" s="89"/>
      <c r="Y203" s="350"/>
      <c r="Z203" s="353" t="s">
        <v>137</v>
      </c>
      <c r="AA203" s="353"/>
      <c r="AB203" s="353"/>
      <c r="AC203" s="353"/>
      <c r="AD203" s="355" t="s">
        <v>46</v>
      </c>
      <c r="AE203" s="355"/>
      <c r="AF203" s="355"/>
      <c r="AG203" s="98"/>
      <c r="AH203" s="195"/>
      <c r="AI203" s="195"/>
      <c r="AJ203" s="85" t="s">
        <v>47</v>
      </c>
      <c r="AK203" s="240">
        <v>0</v>
      </c>
      <c r="AL203" s="247">
        <f>AK203*(AL6&lt;=$C$3)</f>
        <v>0</v>
      </c>
      <c r="AM203" s="247">
        <f>AL203*(AM6&lt;=$C$3)</f>
        <v>0</v>
      </c>
      <c r="AN203" s="247">
        <f t="shared" ref="AN203:AQ203" si="440">AM203*(AN6&lt;=$C$3)</f>
        <v>0</v>
      </c>
      <c r="AO203" s="247">
        <f t="shared" si="440"/>
        <v>0</v>
      </c>
      <c r="AP203" s="247">
        <f t="shared" si="440"/>
        <v>0</v>
      </c>
      <c r="AQ203" s="247">
        <f t="shared" si="440"/>
        <v>0</v>
      </c>
      <c r="AR203" s="239">
        <f t="shared" si="428"/>
        <v>0</v>
      </c>
    </row>
    <row r="204" spans="1:44" hidden="1" outlineLevel="1" x14ac:dyDescent="0.3">
      <c r="A204" s="193"/>
      <c r="B204" s="350"/>
      <c r="C204" s="342"/>
      <c r="D204" s="342"/>
      <c r="E204" s="342"/>
      <c r="F204" s="342"/>
      <c r="G204" s="422"/>
      <c r="H204" s="422"/>
      <c r="I204" s="422"/>
      <c r="J204" s="242" t="s">
        <v>49</v>
      </c>
      <c r="K204" s="243"/>
      <c r="L204" s="195"/>
      <c r="M204" s="85" t="s">
        <v>48</v>
      </c>
      <c r="N204" s="277">
        <f>N203*K204</f>
        <v>0</v>
      </c>
      <c r="O204" s="297">
        <f>(O203*$K$204)*(O6&lt;=$C$3)</f>
        <v>0</v>
      </c>
      <c r="P204" s="297">
        <f>(P203*$K$204)*(P6&lt;=$C$3)</f>
        <v>0</v>
      </c>
      <c r="Q204" s="297">
        <f t="shared" ref="Q204:T204" si="441">(Q203*$K$204)*(Q6&lt;=$C$3)</f>
        <v>0</v>
      </c>
      <c r="R204" s="297">
        <f t="shared" si="441"/>
        <v>0</v>
      </c>
      <c r="S204" s="297">
        <f t="shared" si="441"/>
        <v>0</v>
      </c>
      <c r="T204" s="297">
        <f t="shared" si="441"/>
        <v>0</v>
      </c>
      <c r="U204" s="296">
        <f t="shared" si="426"/>
        <v>0</v>
      </c>
      <c r="X204" s="89"/>
      <c r="Y204" s="350"/>
      <c r="Z204" s="342"/>
      <c r="AA204" s="342"/>
      <c r="AB204" s="342"/>
      <c r="AC204" s="342"/>
      <c r="AD204" s="344"/>
      <c r="AE204" s="344"/>
      <c r="AF204" s="344"/>
      <c r="AG204" s="242" t="s">
        <v>49</v>
      </c>
      <c r="AH204" s="244"/>
      <c r="AI204" s="195"/>
      <c r="AJ204" s="85" t="s">
        <v>48</v>
      </c>
      <c r="AK204" s="277">
        <f>AK203*AH204</f>
        <v>0</v>
      </c>
      <c r="AL204" s="297">
        <f>(AL203*$AH$204)*(AL6&lt;=$C$3)</f>
        <v>0</v>
      </c>
      <c r="AM204" s="297">
        <f t="shared" ref="AM204:AQ204" si="442">(AM203*$AH$204)*(AM6&lt;=$C$3)</f>
        <v>0</v>
      </c>
      <c r="AN204" s="297">
        <f t="shared" si="442"/>
        <v>0</v>
      </c>
      <c r="AO204" s="297">
        <f t="shared" si="442"/>
        <v>0</v>
      </c>
      <c r="AP204" s="297">
        <f t="shared" si="442"/>
        <v>0</v>
      </c>
      <c r="AQ204" s="297">
        <f t="shared" si="442"/>
        <v>0</v>
      </c>
      <c r="AR204" s="296">
        <f t="shared" si="428"/>
        <v>0</v>
      </c>
    </row>
    <row r="205" spans="1:44" hidden="1" outlineLevel="1" x14ac:dyDescent="0.3">
      <c r="A205" s="193"/>
      <c r="B205" s="350"/>
      <c r="C205" s="341" t="s">
        <v>138</v>
      </c>
      <c r="D205" s="341"/>
      <c r="E205" s="341"/>
      <c r="F205" s="341"/>
      <c r="G205" s="423" t="s">
        <v>46</v>
      </c>
      <c r="H205" s="423"/>
      <c r="I205" s="423"/>
      <c r="J205" s="196"/>
      <c r="K205" s="196"/>
      <c r="L205" s="196"/>
      <c r="M205" s="197" t="s">
        <v>47</v>
      </c>
      <c r="N205" s="237">
        <v>0</v>
      </c>
      <c r="O205" s="245">
        <f>N205*(O6&lt;=$C$3)</f>
        <v>0</v>
      </c>
      <c r="P205" s="245">
        <f>O205*(P6&lt;=$C$3)</f>
        <v>0</v>
      </c>
      <c r="Q205" s="245">
        <f t="shared" ref="Q205:R205" si="443">P205*(Q6&lt;=$C$3)</f>
        <v>0</v>
      </c>
      <c r="R205" s="245">
        <f t="shared" si="443"/>
        <v>0</v>
      </c>
      <c r="S205" s="245">
        <f t="shared" ref="S205" si="444">R205*(S6&lt;=$C$3)</f>
        <v>0</v>
      </c>
      <c r="T205" s="245">
        <f t="shared" ref="T205" si="445">S205*(T6&lt;=$C$3)</f>
        <v>0</v>
      </c>
      <c r="U205" s="239">
        <f t="shared" si="426"/>
        <v>0</v>
      </c>
      <c r="X205" s="89"/>
      <c r="Y205" s="350"/>
      <c r="Z205" s="341" t="s">
        <v>138</v>
      </c>
      <c r="AA205" s="341"/>
      <c r="AB205" s="341"/>
      <c r="AC205" s="341"/>
      <c r="AD205" s="343" t="s">
        <v>46</v>
      </c>
      <c r="AE205" s="343"/>
      <c r="AF205" s="343"/>
      <c r="AG205" s="196"/>
      <c r="AH205" s="196"/>
      <c r="AI205" s="196"/>
      <c r="AJ205" s="197" t="s">
        <v>47</v>
      </c>
      <c r="AK205" s="240">
        <v>0</v>
      </c>
      <c r="AL205" s="247">
        <f>AK205*(AL6&lt;=$C$3)</f>
        <v>0</v>
      </c>
      <c r="AM205" s="247">
        <f>AL205*(AM6&lt;=$C$3)</f>
        <v>0</v>
      </c>
      <c r="AN205" s="247">
        <f t="shared" ref="AN205:AQ205" si="446">AM205*(AN6&lt;=$C$3)</f>
        <v>0</v>
      </c>
      <c r="AO205" s="247">
        <f t="shared" si="446"/>
        <v>0</v>
      </c>
      <c r="AP205" s="247">
        <f t="shared" si="446"/>
        <v>0</v>
      </c>
      <c r="AQ205" s="247">
        <f t="shared" si="446"/>
        <v>0</v>
      </c>
      <c r="AR205" s="239">
        <f t="shared" si="428"/>
        <v>0</v>
      </c>
    </row>
    <row r="206" spans="1:44" hidden="1" outlineLevel="1" x14ac:dyDescent="0.3">
      <c r="A206" s="193"/>
      <c r="B206" s="350"/>
      <c r="C206" s="342"/>
      <c r="D206" s="342"/>
      <c r="E206" s="342"/>
      <c r="F206" s="342"/>
      <c r="G206" s="422"/>
      <c r="H206" s="422"/>
      <c r="I206" s="422"/>
      <c r="J206" s="242" t="s">
        <v>49</v>
      </c>
      <c r="K206" s="243"/>
      <c r="L206" s="195"/>
      <c r="M206" s="85" t="s">
        <v>48</v>
      </c>
      <c r="N206" s="277">
        <f>N205*K206</f>
        <v>0</v>
      </c>
      <c r="O206" s="297">
        <f>(O205*$K$206)*(O6&lt;=$C$3)</f>
        <v>0</v>
      </c>
      <c r="P206" s="297">
        <f t="shared" ref="P206:T206" si="447">(P205*$K$206)*(P6&lt;=$C$3)</f>
        <v>0</v>
      </c>
      <c r="Q206" s="297">
        <f t="shared" si="447"/>
        <v>0</v>
      </c>
      <c r="R206" s="297">
        <f t="shared" si="447"/>
        <v>0</v>
      </c>
      <c r="S206" s="297">
        <f t="shared" si="447"/>
        <v>0</v>
      </c>
      <c r="T206" s="297">
        <f t="shared" si="447"/>
        <v>0</v>
      </c>
      <c r="U206" s="296">
        <f t="shared" si="426"/>
        <v>0</v>
      </c>
      <c r="X206" s="89"/>
      <c r="Y206" s="350"/>
      <c r="Z206" s="342"/>
      <c r="AA206" s="342"/>
      <c r="AB206" s="342"/>
      <c r="AC206" s="342"/>
      <c r="AD206" s="344"/>
      <c r="AE206" s="344"/>
      <c r="AF206" s="344"/>
      <c r="AG206" s="242" t="s">
        <v>49</v>
      </c>
      <c r="AH206" s="244"/>
      <c r="AI206" s="195"/>
      <c r="AJ206" s="85" t="s">
        <v>48</v>
      </c>
      <c r="AK206" s="277">
        <f>AK205*AH206</f>
        <v>0</v>
      </c>
      <c r="AL206" s="297">
        <f>(AL205*$AH$206)*(AL6&lt;=$C$3)</f>
        <v>0</v>
      </c>
      <c r="AM206" s="297">
        <f t="shared" ref="AM206:AQ206" si="448">(AM205*$AH$206)*(AM6&lt;=$C$3)</f>
        <v>0</v>
      </c>
      <c r="AN206" s="297">
        <f t="shared" si="448"/>
        <v>0</v>
      </c>
      <c r="AO206" s="297">
        <f t="shared" si="448"/>
        <v>0</v>
      </c>
      <c r="AP206" s="297">
        <f t="shared" si="448"/>
        <v>0</v>
      </c>
      <c r="AQ206" s="297">
        <f t="shared" si="448"/>
        <v>0</v>
      </c>
      <c r="AR206" s="296">
        <f t="shared" si="428"/>
        <v>0</v>
      </c>
    </row>
    <row r="207" spans="1:44" hidden="1" outlineLevel="1" x14ac:dyDescent="0.3">
      <c r="A207" s="193"/>
      <c r="B207" s="350"/>
      <c r="C207" s="341" t="s">
        <v>139</v>
      </c>
      <c r="D207" s="341"/>
      <c r="E207" s="341"/>
      <c r="F207" s="341"/>
      <c r="G207" s="423" t="s">
        <v>46</v>
      </c>
      <c r="H207" s="423"/>
      <c r="I207" s="423"/>
      <c r="J207" s="196"/>
      <c r="K207" s="196"/>
      <c r="L207" s="196"/>
      <c r="M207" s="197" t="s">
        <v>47</v>
      </c>
      <c r="N207" s="84">
        <v>0</v>
      </c>
      <c r="O207" s="245">
        <f>N207*(O6&lt;=$C$3)</f>
        <v>0</v>
      </c>
      <c r="P207" s="245">
        <f>O207*(P6&lt;=$C$3)</f>
        <v>0</v>
      </c>
      <c r="Q207" s="245">
        <f t="shared" ref="Q207:R207" si="449">P207*(Q6&lt;=$C$3)</f>
        <v>0</v>
      </c>
      <c r="R207" s="245">
        <f t="shared" si="449"/>
        <v>0</v>
      </c>
      <c r="S207" s="245">
        <f t="shared" ref="S207" si="450">R207*(S6&lt;=$C$3)</f>
        <v>0</v>
      </c>
      <c r="T207" s="245">
        <f t="shared" ref="T207" si="451">S207*(T6&lt;=$C$3)</f>
        <v>0</v>
      </c>
      <c r="U207" s="239">
        <f>SUM(N207:T207)</f>
        <v>0</v>
      </c>
      <c r="X207" s="89"/>
      <c r="Y207" s="350"/>
      <c r="Z207" s="341" t="s">
        <v>139</v>
      </c>
      <c r="AA207" s="341"/>
      <c r="AB207" s="341"/>
      <c r="AC207" s="341"/>
      <c r="AD207" s="343" t="s">
        <v>46</v>
      </c>
      <c r="AE207" s="343"/>
      <c r="AF207" s="343"/>
      <c r="AG207" s="196"/>
      <c r="AH207" s="196"/>
      <c r="AI207" s="196"/>
      <c r="AJ207" s="197" t="s">
        <v>47</v>
      </c>
      <c r="AK207" s="246">
        <v>0</v>
      </c>
      <c r="AL207" s="247">
        <f>AK207*(AL6&lt;=$C$3)</f>
        <v>0</v>
      </c>
      <c r="AM207" s="247">
        <f>AL207*(AM6&lt;=$C$3)</f>
        <v>0</v>
      </c>
      <c r="AN207" s="247">
        <f t="shared" ref="AN207:AQ207" si="452">AM207*(AN6&lt;=$C$3)</f>
        <v>0</v>
      </c>
      <c r="AO207" s="247">
        <f t="shared" si="452"/>
        <v>0</v>
      </c>
      <c r="AP207" s="247">
        <f t="shared" si="452"/>
        <v>0</v>
      </c>
      <c r="AQ207" s="247">
        <f t="shared" si="452"/>
        <v>0</v>
      </c>
      <c r="AR207" s="239">
        <f>SUM(AK207:AQ207)</f>
        <v>0</v>
      </c>
    </row>
    <row r="208" spans="1:44" hidden="1" outlineLevel="1" x14ac:dyDescent="0.3">
      <c r="A208" s="193"/>
      <c r="B208" s="350"/>
      <c r="C208" s="342"/>
      <c r="D208" s="342"/>
      <c r="E208" s="342"/>
      <c r="F208" s="342"/>
      <c r="G208" s="422"/>
      <c r="H208" s="422"/>
      <c r="I208" s="422"/>
      <c r="J208" s="242" t="s">
        <v>49</v>
      </c>
      <c r="K208" s="243"/>
      <c r="L208" s="195"/>
      <c r="M208" s="85" t="s">
        <v>48</v>
      </c>
      <c r="N208" s="277">
        <f>N207*K208</f>
        <v>0</v>
      </c>
      <c r="O208" s="290">
        <f>(O207*$K$208)*(O6&lt;=$C$3)</f>
        <v>0</v>
      </c>
      <c r="P208" s="290">
        <f t="shared" ref="P208:T208" si="453">(P207*$K$208)*(P6&lt;=$C$3)</f>
        <v>0</v>
      </c>
      <c r="Q208" s="290">
        <f t="shared" si="453"/>
        <v>0</v>
      </c>
      <c r="R208" s="290">
        <f t="shared" si="453"/>
        <v>0</v>
      </c>
      <c r="S208" s="290">
        <f t="shared" si="453"/>
        <v>0</v>
      </c>
      <c r="T208" s="290">
        <f t="shared" si="453"/>
        <v>0</v>
      </c>
      <c r="U208" s="296">
        <f t="shared" si="426"/>
        <v>0</v>
      </c>
      <c r="X208" s="89"/>
      <c r="Y208" s="350"/>
      <c r="Z208" s="342"/>
      <c r="AA208" s="342"/>
      <c r="AB208" s="342"/>
      <c r="AC208" s="342"/>
      <c r="AD208" s="344"/>
      <c r="AE208" s="344"/>
      <c r="AF208" s="344"/>
      <c r="AG208" s="242" t="s">
        <v>49</v>
      </c>
      <c r="AH208" s="244"/>
      <c r="AI208" s="195"/>
      <c r="AJ208" s="85" t="s">
        <v>48</v>
      </c>
      <c r="AK208" s="277">
        <f>AK207*AH208</f>
        <v>0</v>
      </c>
      <c r="AL208" s="290">
        <f>(AL207*$AH$208)*(AL6&lt;=$C$3)</f>
        <v>0</v>
      </c>
      <c r="AM208" s="290">
        <f t="shared" ref="AM208:AQ208" si="454">(AM207*$AH$208)*(AM6&lt;=$C$3)</f>
        <v>0</v>
      </c>
      <c r="AN208" s="290">
        <f t="shared" si="454"/>
        <v>0</v>
      </c>
      <c r="AO208" s="290">
        <f t="shared" si="454"/>
        <v>0</v>
      </c>
      <c r="AP208" s="290">
        <f t="shared" si="454"/>
        <v>0</v>
      </c>
      <c r="AQ208" s="290">
        <f t="shared" si="454"/>
        <v>0</v>
      </c>
      <c r="AR208" s="296">
        <f t="shared" si="428"/>
        <v>0</v>
      </c>
    </row>
    <row r="209" spans="1:44" hidden="1" outlineLevel="1" x14ac:dyDescent="0.3">
      <c r="A209" s="193"/>
      <c r="B209" s="350"/>
      <c r="C209" s="341" t="s">
        <v>141</v>
      </c>
      <c r="D209" s="341"/>
      <c r="E209" s="341"/>
      <c r="F209" s="341"/>
      <c r="G209" s="423" t="s">
        <v>46</v>
      </c>
      <c r="H209" s="423"/>
      <c r="I209" s="423"/>
      <c r="J209" s="196"/>
      <c r="K209" s="196"/>
      <c r="L209" s="196"/>
      <c r="M209" s="197" t="s">
        <v>47</v>
      </c>
      <c r="N209" s="237">
        <v>0</v>
      </c>
      <c r="O209" s="238">
        <f>N209*(O6&lt;=$C$3)</f>
        <v>0</v>
      </c>
      <c r="P209" s="238">
        <f>O209*(P6&lt;=$C$3)</f>
        <v>0</v>
      </c>
      <c r="Q209" s="238">
        <f t="shared" ref="Q209:R209" si="455">P209*(Q6&lt;=$C$3)</f>
        <v>0</v>
      </c>
      <c r="R209" s="238">
        <f t="shared" si="455"/>
        <v>0</v>
      </c>
      <c r="S209" s="238">
        <f t="shared" ref="S209" si="456">R209*(S6&lt;=$C$3)</f>
        <v>0</v>
      </c>
      <c r="T209" s="238">
        <f t="shared" ref="T209" si="457">S209*(T6&lt;=$C$3)</f>
        <v>0</v>
      </c>
      <c r="U209" s="239">
        <f t="shared" si="426"/>
        <v>0</v>
      </c>
      <c r="X209" s="89"/>
      <c r="Y209" s="350"/>
      <c r="Z209" s="341" t="s">
        <v>141</v>
      </c>
      <c r="AA209" s="341"/>
      <c r="AB209" s="341"/>
      <c r="AC209" s="341"/>
      <c r="AD209" s="343" t="s">
        <v>46</v>
      </c>
      <c r="AE209" s="343"/>
      <c r="AF209" s="343"/>
      <c r="AG209" s="196"/>
      <c r="AH209" s="196"/>
      <c r="AI209" s="196"/>
      <c r="AJ209" s="197" t="s">
        <v>47</v>
      </c>
      <c r="AK209" s="240">
        <v>0</v>
      </c>
      <c r="AL209" s="241">
        <f>AK209*(AL6&lt;=$C$3)</f>
        <v>0</v>
      </c>
      <c r="AM209" s="241">
        <f>AL209*(AM6&lt;=$C$3)</f>
        <v>0</v>
      </c>
      <c r="AN209" s="241">
        <f t="shared" ref="AN209:AQ209" si="458">AM209*(AN6&lt;=$C$3)</f>
        <v>0</v>
      </c>
      <c r="AO209" s="241">
        <f t="shared" si="458"/>
        <v>0</v>
      </c>
      <c r="AP209" s="241">
        <f t="shared" si="458"/>
        <v>0</v>
      </c>
      <c r="AQ209" s="241">
        <f t="shared" si="458"/>
        <v>0</v>
      </c>
      <c r="AR209" s="239">
        <f t="shared" si="428"/>
        <v>0</v>
      </c>
    </row>
    <row r="210" spans="1:44" hidden="1" outlineLevel="1" x14ac:dyDescent="0.3">
      <c r="A210" s="193"/>
      <c r="B210" s="350"/>
      <c r="C210" s="342"/>
      <c r="D210" s="342"/>
      <c r="E210" s="342"/>
      <c r="F210" s="342"/>
      <c r="G210" s="422"/>
      <c r="H210" s="422"/>
      <c r="I210" s="422"/>
      <c r="J210" s="242" t="s">
        <v>49</v>
      </c>
      <c r="K210" s="243"/>
      <c r="L210" s="195"/>
      <c r="M210" s="85" t="s">
        <v>48</v>
      </c>
      <c r="N210" s="298">
        <f>N209*K210</f>
        <v>0</v>
      </c>
      <c r="O210" s="297">
        <f>(O209*$K$210)*(O6&lt;=$C$3)</f>
        <v>0</v>
      </c>
      <c r="P210" s="297">
        <f t="shared" ref="P210:T210" si="459">(P209*$K$210)*(P6&lt;=$C$3)</f>
        <v>0</v>
      </c>
      <c r="Q210" s="297">
        <f t="shared" si="459"/>
        <v>0</v>
      </c>
      <c r="R210" s="297">
        <f t="shared" si="459"/>
        <v>0</v>
      </c>
      <c r="S210" s="297">
        <f t="shared" si="459"/>
        <v>0</v>
      </c>
      <c r="T210" s="297">
        <f t="shared" si="459"/>
        <v>0</v>
      </c>
      <c r="U210" s="296">
        <f t="shared" si="426"/>
        <v>0</v>
      </c>
      <c r="X210" s="89"/>
      <c r="Y210" s="350"/>
      <c r="Z210" s="342"/>
      <c r="AA210" s="342"/>
      <c r="AB210" s="342"/>
      <c r="AC210" s="342"/>
      <c r="AD210" s="344"/>
      <c r="AE210" s="344"/>
      <c r="AF210" s="344"/>
      <c r="AG210" s="242" t="s">
        <v>49</v>
      </c>
      <c r="AH210" s="244"/>
      <c r="AI210" s="195"/>
      <c r="AJ210" s="85" t="s">
        <v>48</v>
      </c>
      <c r="AK210" s="298">
        <f>AK209*AH210</f>
        <v>0</v>
      </c>
      <c r="AL210" s="297">
        <f>(AL209*$AH$210)*(AL6&lt;=$C$3)</f>
        <v>0</v>
      </c>
      <c r="AM210" s="297">
        <f t="shared" ref="AM210:AQ210" si="460">(AM209*$AH$210)*(AM6&lt;=$C$3)</f>
        <v>0</v>
      </c>
      <c r="AN210" s="297">
        <f t="shared" si="460"/>
        <v>0</v>
      </c>
      <c r="AO210" s="297">
        <f t="shared" si="460"/>
        <v>0</v>
      </c>
      <c r="AP210" s="297">
        <f t="shared" si="460"/>
        <v>0</v>
      </c>
      <c r="AQ210" s="297">
        <f t="shared" si="460"/>
        <v>0</v>
      </c>
      <c r="AR210" s="296">
        <f t="shared" si="428"/>
        <v>0</v>
      </c>
    </row>
    <row r="211" spans="1:44" hidden="1" outlineLevel="1" x14ac:dyDescent="0.3">
      <c r="A211" s="193"/>
      <c r="B211" s="350"/>
      <c r="C211" s="341" t="s">
        <v>140</v>
      </c>
      <c r="D211" s="341"/>
      <c r="E211" s="341"/>
      <c r="F211" s="341"/>
      <c r="G211" s="423" t="s">
        <v>46</v>
      </c>
      <c r="H211" s="423"/>
      <c r="I211" s="423"/>
      <c r="J211" s="196"/>
      <c r="K211" s="196"/>
      <c r="L211" s="196"/>
      <c r="M211" s="197" t="s">
        <v>47</v>
      </c>
      <c r="N211" s="237">
        <v>0</v>
      </c>
      <c r="O211" s="238">
        <f>N211*(O6&lt;=$C$3)</f>
        <v>0</v>
      </c>
      <c r="P211" s="238">
        <f>O211*(P6&lt;=$C$3)</f>
        <v>0</v>
      </c>
      <c r="Q211" s="238">
        <f t="shared" ref="Q211:R211" si="461">P211*(Q6&lt;=$C$3)</f>
        <v>0</v>
      </c>
      <c r="R211" s="238">
        <f t="shared" si="461"/>
        <v>0</v>
      </c>
      <c r="S211" s="238">
        <f t="shared" ref="S211" si="462">R211*(S6&lt;=$C$3)</f>
        <v>0</v>
      </c>
      <c r="T211" s="238">
        <f t="shared" ref="T211" si="463">S211*(T6&lt;=$C$3)</f>
        <v>0</v>
      </c>
      <c r="U211" s="239">
        <f t="shared" si="426"/>
        <v>0</v>
      </c>
      <c r="X211" s="89"/>
      <c r="Y211" s="350"/>
      <c r="Z211" s="341" t="s">
        <v>140</v>
      </c>
      <c r="AA211" s="341"/>
      <c r="AB211" s="341"/>
      <c r="AC211" s="341"/>
      <c r="AD211" s="343" t="s">
        <v>46</v>
      </c>
      <c r="AE211" s="343"/>
      <c r="AF211" s="343"/>
      <c r="AG211" s="196"/>
      <c r="AH211" s="196"/>
      <c r="AI211" s="196"/>
      <c r="AJ211" s="197" t="s">
        <v>47</v>
      </c>
      <c r="AK211" s="240">
        <v>0</v>
      </c>
      <c r="AL211" s="241">
        <f>AK211*(AL6&lt;=$C$3)</f>
        <v>0</v>
      </c>
      <c r="AM211" s="241">
        <f>AL211*(AM6&lt;=$C$3)</f>
        <v>0</v>
      </c>
      <c r="AN211" s="241">
        <f t="shared" ref="AN211:AQ211" si="464">AM211*(AN6&lt;=$C$3)</f>
        <v>0</v>
      </c>
      <c r="AO211" s="241">
        <f t="shared" si="464"/>
        <v>0</v>
      </c>
      <c r="AP211" s="241">
        <f t="shared" si="464"/>
        <v>0</v>
      </c>
      <c r="AQ211" s="241">
        <f t="shared" si="464"/>
        <v>0</v>
      </c>
      <c r="AR211" s="239">
        <f t="shared" si="428"/>
        <v>0</v>
      </c>
    </row>
    <row r="212" spans="1:44" hidden="1" outlineLevel="1" x14ac:dyDescent="0.3">
      <c r="A212" s="193"/>
      <c r="B212" s="350"/>
      <c r="C212" s="342"/>
      <c r="D212" s="342"/>
      <c r="E212" s="342"/>
      <c r="F212" s="342"/>
      <c r="G212" s="422"/>
      <c r="H212" s="422"/>
      <c r="I212" s="422"/>
      <c r="J212" s="242" t="s">
        <v>49</v>
      </c>
      <c r="K212" s="243"/>
      <c r="L212" s="195"/>
      <c r="M212" s="85" t="s">
        <v>48</v>
      </c>
      <c r="N212" s="298">
        <f>N211*K212</f>
        <v>0</v>
      </c>
      <c r="O212" s="297">
        <f>(O211*$K$212)*(O6&lt;=$C$3)</f>
        <v>0</v>
      </c>
      <c r="P212" s="297">
        <f t="shared" ref="P212:T212" si="465">(P211*$K$212)*(P6&lt;=$C$3)</f>
        <v>0</v>
      </c>
      <c r="Q212" s="297">
        <f t="shared" si="465"/>
        <v>0</v>
      </c>
      <c r="R212" s="297">
        <f t="shared" si="465"/>
        <v>0</v>
      </c>
      <c r="S212" s="297">
        <f t="shared" si="465"/>
        <v>0</v>
      </c>
      <c r="T212" s="297">
        <f t="shared" si="465"/>
        <v>0</v>
      </c>
      <c r="U212" s="296">
        <f t="shared" si="426"/>
        <v>0</v>
      </c>
      <c r="X212" s="89"/>
      <c r="Y212" s="350"/>
      <c r="Z212" s="342"/>
      <c r="AA212" s="342"/>
      <c r="AB212" s="342"/>
      <c r="AC212" s="342"/>
      <c r="AD212" s="344"/>
      <c r="AE212" s="344"/>
      <c r="AF212" s="344"/>
      <c r="AG212" s="242" t="s">
        <v>49</v>
      </c>
      <c r="AH212" s="244"/>
      <c r="AI212" s="195"/>
      <c r="AJ212" s="85" t="s">
        <v>48</v>
      </c>
      <c r="AK212" s="298">
        <f>AK211*AH212</f>
        <v>0</v>
      </c>
      <c r="AL212" s="297">
        <f>(AL211*$AH$212)*(AL6&lt;=$C$3)</f>
        <v>0</v>
      </c>
      <c r="AM212" s="297">
        <f t="shared" ref="AM212:AQ212" si="466">(AM211*$AH$212)*(AM6&lt;=$C$3)</f>
        <v>0</v>
      </c>
      <c r="AN212" s="297">
        <f t="shared" si="466"/>
        <v>0</v>
      </c>
      <c r="AO212" s="297">
        <f t="shared" si="466"/>
        <v>0</v>
      </c>
      <c r="AP212" s="297">
        <f t="shared" si="466"/>
        <v>0</v>
      </c>
      <c r="AQ212" s="297">
        <f t="shared" si="466"/>
        <v>0</v>
      </c>
      <c r="AR212" s="296">
        <f t="shared" si="428"/>
        <v>0</v>
      </c>
    </row>
    <row r="213" spans="1:44" hidden="1" outlineLevel="1" x14ac:dyDescent="0.3">
      <c r="A213" s="193"/>
      <c r="B213" s="350"/>
      <c r="C213" s="341" t="s">
        <v>142</v>
      </c>
      <c r="D213" s="341"/>
      <c r="E213" s="341"/>
      <c r="F213" s="341"/>
      <c r="G213" s="423" t="s">
        <v>46</v>
      </c>
      <c r="H213" s="423"/>
      <c r="I213" s="423"/>
      <c r="J213" s="196"/>
      <c r="K213" s="196"/>
      <c r="L213" s="196"/>
      <c r="M213" s="197" t="s">
        <v>47</v>
      </c>
      <c r="N213" s="237">
        <v>0</v>
      </c>
      <c r="O213" s="238">
        <f>N213*(O6&lt;=$C$3)</f>
        <v>0</v>
      </c>
      <c r="P213" s="238">
        <f>O213*(P6&lt;=$C$3)</f>
        <v>0</v>
      </c>
      <c r="Q213" s="238">
        <f t="shared" ref="Q213:R213" si="467">P213*(Q6&lt;=$C$3)</f>
        <v>0</v>
      </c>
      <c r="R213" s="238">
        <f t="shared" si="467"/>
        <v>0</v>
      </c>
      <c r="S213" s="238">
        <f t="shared" ref="S213" si="468">R213*(S6&lt;=$C$3)</f>
        <v>0</v>
      </c>
      <c r="T213" s="238">
        <f t="shared" ref="T213" si="469">S213*(T6&lt;=$C$3)</f>
        <v>0</v>
      </c>
      <c r="U213" s="239">
        <f t="shared" si="426"/>
        <v>0</v>
      </c>
      <c r="X213" s="89"/>
      <c r="Y213" s="350"/>
      <c r="Z213" s="341" t="s">
        <v>142</v>
      </c>
      <c r="AA213" s="341"/>
      <c r="AB213" s="341"/>
      <c r="AC213" s="341"/>
      <c r="AD213" s="343" t="s">
        <v>46</v>
      </c>
      <c r="AE213" s="343"/>
      <c r="AF213" s="343"/>
      <c r="AG213" s="196"/>
      <c r="AH213" s="196"/>
      <c r="AI213" s="196"/>
      <c r="AJ213" s="197" t="s">
        <v>47</v>
      </c>
      <c r="AK213" s="240">
        <v>0</v>
      </c>
      <c r="AL213" s="241">
        <f>AK213*(AL6&lt;=$C$3)</f>
        <v>0</v>
      </c>
      <c r="AM213" s="241">
        <f>AL213*(AM6&lt;=$C$3)</f>
        <v>0</v>
      </c>
      <c r="AN213" s="241">
        <f t="shared" ref="AN213:AQ213" si="470">AM213*(AN6&lt;=$C$3)</f>
        <v>0</v>
      </c>
      <c r="AO213" s="241">
        <f t="shared" si="470"/>
        <v>0</v>
      </c>
      <c r="AP213" s="241">
        <f t="shared" si="470"/>
        <v>0</v>
      </c>
      <c r="AQ213" s="241">
        <f t="shared" si="470"/>
        <v>0</v>
      </c>
      <c r="AR213" s="239">
        <f t="shared" si="428"/>
        <v>0</v>
      </c>
    </row>
    <row r="214" spans="1:44" hidden="1" outlineLevel="1" x14ac:dyDescent="0.3">
      <c r="A214" s="193"/>
      <c r="B214" s="350"/>
      <c r="C214" s="342"/>
      <c r="D214" s="342"/>
      <c r="E214" s="342"/>
      <c r="F214" s="342"/>
      <c r="G214" s="422"/>
      <c r="H214" s="422"/>
      <c r="I214" s="422"/>
      <c r="J214" s="242" t="s">
        <v>49</v>
      </c>
      <c r="K214" s="243"/>
      <c r="L214" s="195"/>
      <c r="M214" s="85" t="s">
        <v>48</v>
      </c>
      <c r="N214" s="277">
        <f>N213*K214</f>
        <v>0</v>
      </c>
      <c r="O214" s="297">
        <f>(O213*$K$214)*(O6&lt;=$C$3)</f>
        <v>0</v>
      </c>
      <c r="P214" s="297">
        <f t="shared" ref="P214:T214" si="471">(P213*$K$214)*(P6&lt;=$C$3)</f>
        <v>0</v>
      </c>
      <c r="Q214" s="297">
        <f t="shared" si="471"/>
        <v>0</v>
      </c>
      <c r="R214" s="297">
        <f t="shared" si="471"/>
        <v>0</v>
      </c>
      <c r="S214" s="297">
        <f t="shared" si="471"/>
        <v>0</v>
      </c>
      <c r="T214" s="297">
        <f t="shared" si="471"/>
        <v>0</v>
      </c>
      <c r="U214" s="296">
        <f t="shared" si="426"/>
        <v>0</v>
      </c>
      <c r="X214" s="89"/>
      <c r="Y214" s="350"/>
      <c r="Z214" s="342"/>
      <c r="AA214" s="342"/>
      <c r="AB214" s="342"/>
      <c r="AC214" s="342"/>
      <c r="AD214" s="344"/>
      <c r="AE214" s="344"/>
      <c r="AF214" s="344"/>
      <c r="AG214" s="242" t="s">
        <v>49</v>
      </c>
      <c r="AH214" s="244"/>
      <c r="AI214" s="195"/>
      <c r="AJ214" s="85" t="s">
        <v>48</v>
      </c>
      <c r="AK214" s="277">
        <f>AK213*AH214</f>
        <v>0</v>
      </c>
      <c r="AL214" s="297">
        <f>(AL213*$AH$214)*(AL6&lt;=$C$3)</f>
        <v>0</v>
      </c>
      <c r="AM214" s="297">
        <f t="shared" ref="AM214:AQ214" si="472">(AM213*$AH$214)*(AM6&lt;=$C$3)</f>
        <v>0</v>
      </c>
      <c r="AN214" s="297">
        <f t="shared" si="472"/>
        <v>0</v>
      </c>
      <c r="AO214" s="297">
        <f t="shared" si="472"/>
        <v>0</v>
      </c>
      <c r="AP214" s="297">
        <f t="shared" si="472"/>
        <v>0</v>
      </c>
      <c r="AQ214" s="297">
        <f t="shared" si="472"/>
        <v>0</v>
      </c>
      <c r="AR214" s="296">
        <f t="shared" si="428"/>
        <v>0</v>
      </c>
    </row>
    <row r="215" spans="1:44" hidden="1" outlineLevel="1" x14ac:dyDescent="0.3">
      <c r="A215" s="193"/>
      <c r="B215" s="350"/>
      <c r="C215" s="341" t="s">
        <v>143</v>
      </c>
      <c r="D215" s="341"/>
      <c r="E215" s="341"/>
      <c r="F215" s="341"/>
      <c r="G215" s="423" t="s">
        <v>46</v>
      </c>
      <c r="H215" s="423"/>
      <c r="I215" s="423"/>
      <c r="J215" s="196"/>
      <c r="K215" s="196"/>
      <c r="L215" s="196"/>
      <c r="M215" s="197" t="s">
        <v>47</v>
      </c>
      <c r="N215" s="237">
        <v>0</v>
      </c>
      <c r="O215" s="238">
        <f>N215*(O6&lt;=$C$3)</f>
        <v>0</v>
      </c>
      <c r="P215" s="238">
        <f>O215*(P6&lt;=$C$3)</f>
        <v>0</v>
      </c>
      <c r="Q215" s="238">
        <f t="shared" ref="Q215:R215" si="473">P215*(Q6&lt;=$C$3)</f>
        <v>0</v>
      </c>
      <c r="R215" s="238">
        <f t="shared" si="473"/>
        <v>0</v>
      </c>
      <c r="S215" s="238">
        <f t="shared" ref="S215" si="474">R215*(S6&lt;=$C$3)</f>
        <v>0</v>
      </c>
      <c r="T215" s="238">
        <f t="shared" ref="T215" si="475">S215*(T6&lt;=$C$3)</f>
        <v>0</v>
      </c>
      <c r="U215" s="239">
        <f t="shared" si="426"/>
        <v>0</v>
      </c>
      <c r="X215" s="89"/>
      <c r="Y215" s="350"/>
      <c r="Z215" s="341" t="s">
        <v>143</v>
      </c>
      <c r="AA215" s="341"/>
      <c r="AB215" s="341"/>
      <c r="AC215" s="341"/>
      <c r="AD215" s="343" t="s">
        <v>46</v>
      </c>
      <c r="AE215" s="343"/>
      <c r="AF215" s="343"/>
      <c r="AG215" s="196"/>
      <c r="AH215" s="196"/>
      <c r="AI215" s="196"/>
      <c r="AJ215" s="197" t="s">
        <v>47</v>
      </c>
      <c r="AK215" s="240">
        <v>0</v>
      </c>
      <c r="AL215" s="241">
        <f>AK215*(AL6&lt;=$C$3)</f>
        <v>0</v>
      </c>
      <c r="AM215" s="241">
        <f>AL215*(AM6&lt;=$C$3)</f>
        <v>0</v>
      </c>
      <c r="AN215" s="241">
        <f t="shared" ref="AN215:AQ215" si="476">AM215*(AN6&lt;=$C$3)</f>
        <v>0</v>
      </c>
      <c r="AO215" s="241">
        <f t="shared" si="476"/>
        <v>0</v>
      </c>
      <c r="AP215" s="241">
        <f t="shared" si="476"/>
        <v>0</v>
      </c>
      <c r="AQ215" s="241">
        <f t="shared" si="476"/>
        <v>0</v>
      </c>
      <c r="AR215" s="239">
        <f t="shared" si="428"/>
        <v>0</v>
      </c>
    </row>
    <row r="216" spans="1:44" hidden="1" outlineLevel="1" x14ac:dyDescent="0.3">
      <c r="A216" s="193"/>
      <c r="B216" s="350"/>
      <c r="C216" s="342"/>
      <c r="D216" s="342"/>
      <c r="E216" s="342"/>
      <c r="F216" s="342"/>
      <c r="G216" s="422"/>
      <c r="H216" s="422"/>
      <c r="I216" s="422"/>
      <c r="J216" s="242" t="s">
        <v>49</v>
      </c>
      <c r="K216" s="243"/>
      <c r="L216" s="195"/>
      <c r="M216" s="85" t="s">
        <v>48</v>
      </c>
      <c r="N216" s="277">
        <f>N215*K216</f>
        <v>0</v>
      </c>
      <c r="O216" s="297">
        <f>(O215*$K$216)*(O6&lt;=$C$3)</f>
        <v>0</v>
      </c>
      <c r="P216" s="297">
        <f t="shared" ref="P216:T216" si="477">(P215*$K$216)*(P6&lt;=$C$3)</f>
        <v>0</v>
      </c>
      <c r="Q216" s="297">
        <f t="shared" si="477"/>
        <v>0</v>
      </c>
      <c r="R216" s="297">
        <f t="shared" si="477"/>
        <v>0</v>
      </c>
      <c r="S216" s="297">
        <f t="shared" si="477"/>
        <v>0</v>
      </c>
      <c r="T216" s="297">
        <f t="shared" si="477"/>
        <v>0</v>
      </c>
      <c r="U216" s="296">
        <f t="shared" si="426"/>
        <v>0</v>
      </c>
      <c r="X216" s="89"/>
      <c r="Y216" s="350"/>
      <c r="Z216" s="342"/>
      <c r="AA216" s="342"/>
      <c r="AB216" s="342"/>
      <c r="AC216" s="342"/>
      <c r="AD216" s="344"/>
      <c r="AE216" s="344"/>
      <c r="AF216" s="344"/>
      <c r="AG216" s="242" t="s">
        <v>49</v>
      </c>
      <c r="AH216" s="244"/>
      <c r="AI216" s="195"/>
      <c r="AJ216" s="85" t="s">
        <v>48</v>
      </c>
      <c r="AK216" s="277">
        <f>AK215*AH216</f>
        <v>0</v>
      </c>
      <c r="AL216" s="297">
        <f>(AL215*$AH$216)*(AL6&lt;=$C$3)</f>
        <v>0</v>
      </c>
      <c r="AM216" s="297">
        <f t="shared" ref="AM216:AQ216" si="478">(AM215*$AH$216)*(AM6&lt;=$C$3)</f>
        <v>0</v>
      </c>
      <c r="AN216" s="297">
        <f t="shared" si="478"/>
        <v>0</v>
      </c>
      <c r="AO216" s="297">
        <f t="shared" si="478"/>
        <v>0</v>
      </c>
      <c r="AP216" s="297">
        <f t="shared" si="478"/>
        <v>0</v>
      </c>
      <c r="AQ216" s="297">
        <f t="shared" si="478"/>
        <v>0</v>
      </c>
      <c r="AR216" s="296">
        <f t="shared" si="428"/>
        <v>0</v>
      </c>
    </row>
    <row r="217" spans="1:44" hidden="1" outlineLevel="1" x14ac:dyDescent="0.3">
      <c r="A217" s="193"/>
      <c r="B217" s="350"/>
      <c r="C217" s="341" t="s">
        <v>144</v>
      </c>
      <c r="D217" s="341"/>
      <c r="E217" s="341"/>
      <c r="F217" s="341"/>
      <c r="G217" s="423" t="s">
        <v>46</v>
      </c>
      <c r="H217" s="423"/>
      <c r="I217" s="423"/>
      <c r="J217" s="196"/>
      <c r="K217" s="196"/>
      <c r="L217" s="196"/>
      <c r="M217" s="197" t="s">
        <v>47</v>
      </c>
      <c r="N217" s="237">
        <v>0</v>
      </c>
      <c r="O217" s="238">
        <f>N217*(O6&lt;=$C$3)</f>
        <v>0</v>
      </c>
      <c r="P217" s="238">
        <f>O217*(P6&lt;=$C$3)</f>
        <v>0</v>
      </c>
      <c r="Q217" s="238">
        <f t="shared" ref="Q217:R217" si="479">P217*(Q6&lt;=$C$3)</f>
        <v>0</v>
      </c>
      <c r="R217" s="238">
        <f t="shared" si="479"/>
        <v>0</v>
      </c>
      <c r="S217" s="238">
        <f t="shared" ref="S217" si="480">R217*(S6&lt;=$C$3)</f>
        <v>0</v>
      </c>
      <c r="T217" s="238">
        <f t="shared" ref="T217" si="481">S217*(T6&lt;=$C$3)</f>
        <v>0</v>
      </c>
      <c r="U217" s="239">
        <f t="shared" si="426"/>
        <v>0</v>
      </c>
      <c r="X217" s="89"/>
      <c r="Y217" s="350"/>
      <c r="Z217" s="341" t="s">
        <v>144</v>
      </c>
      <c r="AA217" s="341"/>
      <c r="AB217" s="341"/>
      <c r="AC217" s="341"/>
      <c r="AD217" s="343" t="s">
        <v>46</v>
      </c>
      <c r="AE217" s="343"/>
      <c r="AF217" s="343"/>
      <c r="AG217" s="196"/>
      <c r="AH217" s="196"/>
      <c r="AI217" s="196"/>
      <c r="AJ217" s="197" t="s">
        <v>47</v>
      </c>
      <c r="AK217" s="240">
        <v>0</v>
      </c>
      <c r="AL217" s="241">
        <f>AK217*(AL6&lt;=$C$3)</f>
        <v>0</v>
      </c>
      <c r="AM217" s="241">
        <f>AL217*(AM6&lt;=$C$3)</f>
        <v>0</v>
      </c>
      <c r="AN217" s="241">
        <f t="shared" ref="AN217:AQ217" si="482">AM217*(AN6&lt;=$C$3)</f>
        <v>0</v>
      </c>
      <c r="AO217" s="241">
        <f t="shared" si="482"/>
        <v>0</v>
      </c>
      <c r="AP217" s="241">
        <f t="shared" si="482"/>
        <v>0</v>
      </c>
      <c r="AQ217" s="241">
        <f t="shared" si="482"/>
        <v>0</v>
      </c>
      <c r="AR217" s="239">
        <f t="shared" si="428"/>
        <v>0</v>
      </c>
    </row>
    <row r="218" spans="1:44" hidden="1" outlineLevel="1" x14ac:dyDescent="0.3">
      <c r="A218" s="193"/>
      <c r="B218" s="350"/>
      <c r="C218" s="342"/>
      <c r="D218" s="342"/>
      <c r="E218" s="342"/>
      <c r="F218" s="342"/>
      <c r="G218" s="422"/>
      <c r="H218" s="422"/>
      <c r="I218" s="422"/>
      <c r="J218" s="242" t="s">
        <v>49</v>
      </c>
      <c r="K218" s="243"/>
      <c r="L218" s="195"/>
      <c r="M218" s="85" t="s">
        <v>48</v>
      </c>
      <c r="N218" s="277">
        <f>N217*K218</f>
        <v>0</v>
      </c>
      <c r="O218" s="297">
        <f>(O217*$K$218)*(O6&lt;=$C$3)</f>
        <v>0</v>
      </c>
      <c r="P218" s="297">
        <f t="shared" ref="P218:T218" si="483">(P217*$K$218)*(P6&lt;=$C$3)</f>
        <v>0</v>
      </c>
      <c r="Q218" s="297">
        <f t="shared" si="483"/>
        <v>0</v>
      </c>
      <c r="R218" s="297">
        <f t="shared" si="483"/>
        <v>0</v>
      </c>
      <c r="S218" s="297">
        <f t="shared" si="483"/>
        <v>0</v>
      </c>
      <c r="T218" s="297">
        <f t="shared" si="483"/>
        <v>0</v>
      </c>
      <c r="U218" s="296">
        <f t="shared" si="426"/>
        <v>0</v>
      </c>
      <c r="X218" s="89"/>
      <c r="Y218" s="350"/>
      <c r="Z218" s="342"/>
      <c r="AA218" s="342"/>
      <c r="AB218" s="342"/>
      <c r="AC218" s="342"/>
      <c r="AD218" s="344"/>
      <c r="AE218" s="344"/>
      <c r="AF218" s="344"/>
      <c r="AG218" s="242" t="s">
        <v>49</v>
      </c>
      <c r="AH218" s="244"/>
      <c r="AI218" s="195"/>
      <c r="AJ218" s="85" t="s">
        <v>48</v>
      </c>
      <c r="AK218" s="277">
        <f>AK217*AH218</f>
        <v>0</v>
      </c>
      <c r="AL218" s="297">
        <f>(AL217*$AH$218)*(AL6&lt;=$C$3)</f>
        <v>0</v>
      </c>
      <c r="AM218" s="297">
        <f t="shared" ref="AM218:AQ218" si="484">(AM217*$AH$218)*(AM6&lt;=$C$3)</f>
        <v>0</v>
      </c>
      <c r="AN218" s="297">
        <f t="shared" si="484"/>
        <v>0</v>
      </c>
      <c r="AO218" s="297">
        <f t="shared" si="484"/>
        <v>0</v>
      </c>
      <c r="AP218" s="297">
        <f t="shared" si="484"/>
        <v>0</v>
      </c>
      <c r="AQ218" s="297">
        <f t="shared" si="484"/>
        <v>0</v>
      </c>
      <c r="AR218" s="296">
        <f t="shared" si="428"/>
        <v>0</v>
      </c>
    </row>
    <row r="219" spans="1:44" hidden="1" outlineLevel="1" x14ac:dyDescent="0.3">
      <c r="A219" s="193"/>
      <c r="B219" s="350"/>
      <c r="C219" s="341" t="s">
        <v>145</v>
      </c>
      <c r="D219" s="341"/>
      <c r="E219" s="341"/>
      <c r="F219" s="341"/>
      <c r="G219" s="423" t="s">
        <v>46</v>
      </c>
      <c r="H219" s="423"/>
      <c r="I219" s="423"/>
      <c r="J219" s="196"/>
      <c r="K219" s="196"/>
      <c r="L219" s="196"/>
      <c r="M219" s="197" t="s">
        <v>47</v>
      </c>
      <c r="N219" s="237">
        <v>0</v>
      </c>
      <c r="O219" s="238">
        <f>N219*(O6&lt;=$C$3)</f>
        <v>0</v>
      </c>
      <c r="P219" s="238">
        <f>O219*(P6&lt;=$C$3)</f>
        <v>0</v>
      </c>
      <c r="Q219" s="238">
        <f t="shared" ref="Q219:R219" si="485">P219*(Q6&lt;=$C$3)</f>
        <v>0</v>
      </c>
      <c r="R219" s="238">
        <f t="shared" si="485"/>
        <v>0</v>
      </c>
      <c r="S219" s="238">
        <f t="shared" ref="S219" si="486">R219*(S6&lt;=$C$3)</f>
        <v>0</v>
      </c>
      <c r="T219" s="238">
        <f t="shared" ref="T219" si="487">S219*(T6&lt;=$C$3)</f>
        <v>0</v>
      </c>
      <c r="U219" s="239">
        <f t="shared" si="426"/>
        <v>0</v>
      </c>
      <c r="X219" s="89"/>
      <c r="Y219" s="350"/>
      <c r="Z219" s="341" t="s">
        <v>145</v>
      </c>
      <c r="AA219" s="341"/>
      <c r="AB219" s="341"/>
      <c r="AC219" s="341"/>
      <c r="AD219" s="343" t="s">
        <v>46</v>
      </c>
      <c r="AE219" s="343"/>
      <c r="AF219" s="343"/>
      <c r="AG219" s="196"/>
      <c r="AH219" s="196"/>
      <c r="AI219" s="196"/>
      <c r="AJ219" s="197" t="s">
        <v>47</v>
      </c>
      <c r="AK219" s="240">
        <v>0</v>
      </c>
      <c r="AL219" s="241">
        <f>AK219*(AL6&lt;=$C$3)</f>
        <v>0</v>
      </c>
      <c r="AM219" s="241">
        <f>AL219*(AM6&lt;=$C$3)</f>
        <v>0</v>
      </c>
      <c r="AN219" s="241">
        <f t="shared" ref="AN219:AQ219" si="488">AM219*(AN6&lt;=$C$3)</f>
        <v>0</v>
      </c>
      <c r="AO219" s="241">
        <f t="shared" si="488"/>
        <v>0</v>
      </c>
      <c r="AP219" s="241">
        <f t="shared" si="488"/>
        <v>0</v>
      </c>
      <c r="AQ219" s="241">
        <f t="shared" si="488"/>
        <v>0</v>
      </c>
      <c r="AR219" s="239">
        <f t="shared" si="428"/>
        <v>0</v>
      </c>
    </row>
    <row r="220" spans="1:44" hidden="1" outlineLevel="1" x14ac:dyDescent="0.3">
      <c r="A220" s="193"/>
      <c r="B220" s="350"/>
      <c r="C220" s="342"/>
      <c r="D220" s="342"/>
      <c r="E220" s="342"/>
      <c r="F220" s="342"/>
      <c r="G220" s="422"/>
      <c r="H220" s="422"/>
      <c r="I220" s="422"/>
      <c r="J220" s="242" t="s">
        <v>49</v>
      </c>
      <c r="K220" s="243"/>
      <c r="L220" s="195"/>
      <c r="M220" s="85" t="s">
        <v>48</v>
      </c>
      <c r="N220" s="277">
        <f>N219*K220</f>
        <v>0</v>
      </c>
      <c r="O220" s="297">
        <f>(O219*$K$220)*(O6&lt;=$C$3)</f>
        <v>0</v>
      </c>
      <c r="P220" s="297">
        <f t="shared" ref="P220:T220" si="489">(P219*$K$220)*(P6&lt;=$C$3)</f>
        <v>0</v>
      </c>
      <c r="Q220" s="297">
        <f t="shared" si="489"/>
        <v>0</v>
      </c>
      <c r="R220" s="297">
        <f t="shared" si="489"/>
        <v>0</v>
      </c>
      <c r="S220" s="297">
        <f t="shared" si="489"/>
        <v>0</v>
      </c>
      <c r="T220" s="297">
        <f t="shared" si="489"/>
        <v>0</v>
      </c>
      <c r="U220" s="296">
        <f t="shared" si="426"/>
        <v>0</v>
      </c>
      <c r="X220" s="89"/>
      <c r="Y220" s="350"/>
      <c r="Z220" s="342"/>
      <c r="AA220" s="342"/>
      <c r="AB220" s="342"/>
      <c r="AC220" s="342"/>
      <c r="AD220" s="344"/>
      <c r="AE220" s="344"/>
      <c r="AF220" s="344"/>
      <c r="AG220" s="242" t="s">
        <v>49</v>
      </c>
      <c r="AH220" s="244"/>
      <c r="AI220" s="195"/>
      <c r="AJ220" s="85" t="s">
        <v>48</v>
      </c>
      <c r="AK220" s="277">
        <f>AK219*AH220</f>
        <v>0</v>
      </c>
      <c r="AL220" s="297">
        <f>(AL219*$AH$220)*(AL6&lt;=$C$3)</f>
        <v>0</v>
      </c>
      <c r="AM220" s="297">
        <f t="shared" ref="AM220:AQ220" si="490">(AM219*$AH$220)*(AM6&lt;=$C$3)</f>
        <v>0</v>
      </c>
      <c r="AN220" s="297">
        <f t="shared" si="490"/>
        <v>0</v>
      </c>
      <c r="AO220" s="297">
        <f t="shared" si="490"/>
        <v>0</v>
      </c>
      <c r="AP220" s="297">
        <f t="shared" si="490"/>
        <v>0</v>
      </c>
      <c r="AQ220" s="297">
        <f t="shared" si="490"/>
        <v>0</v>
      </c>
      <c r="AR220" s="296">
        <f t="shared" si="428"/>
        <v>0</v>
      </c>
    </row>
    <row r="221" spans="1:44" hidden="1" outlineLevel="1" x14ac:dyDescent="0.3">
      <c r="A221" s="193"/>
      <c r="B221" s="350"/>
      <c r="C221" s="341" t="s">
        <v>153</v>
      </c>
      <c r="D221" s="341"/>
      <c r="E221" s="341"/>
      <c r="F221" s="341"/>
      <c r="G221" s="423" t="s">
        <v>46</v>
      </c>
      <c r="H221" s="423"/>
      <c r="I221" s="423"/>
      <c r="J221" s="196"/>
      <c r="K221" s="196"/>
      <c r="L221" s="196"/>
      <c r="M221" s="197" t="s">
        <v>47</v>
      </c>
      <c r="N221" s="237">
        <v>0</v>
      </c>
      <c r="O221" s="238">
        <f>N221*(O6&lt;=$C$3)</f>
        <v>0</v>
      </c>
      <c r="P221" s="238">
        <f>O221*(P6&lt;=$C$3)</f>
        <v>0</v>
      </c>
      <c r="Q221" s="238">
        <f t="shared" ref="Q221:R221" si="491">P221*(Q6&lt;=$C$3)</f>
        <v>0</v>
      </c>
      <c r="R221" s="238">
        <f t="shared" si="491"/>
        <v>0</v>
      </c>
      <c r="S221" s="238">
        <f t="shared" ref="S221" si="492">R221*(S6&lt;=$C$3)</f>
        <v>0</v>
      </c>
      <c r="T221" s="238">
        <f t="shared" ref="T221" si="493">S221*(T6&lt;=$C$3)</f>
        <v>0</v>
      </c>
      <c r="U221" s="239">
        <f t="shared" si="426"/>
        <v>0</v>
      </c>
      <c r="X221" s="89"/>
      <c r="Y221" s="350"/>
      <c r="Z221" s="341" t="s">
        <v>153</v>
      </c>
      <c r="AA221" s="341"/>
      <c r="AB221" s="341"/>
      <c r="AC221" s="341"/>
      <c r="AD221" s="343" t="s">
        <v>46</v>
      </c>
      <c r="AE221" s="343"/>
      <c r="AF221" s="343"/>
      <c r="AG221" s="196"/>
      <c r="AH221" s="196"/>
      <c r="AI221" s="196"/>
      <c r="AJ221" s="197" t="s">
        <v>47</v>
      </c>
      <c r="AK221" s="240">
        <v>0</v>
      </c>
      <c r="AL221" s="241">
        <f>AK221*(AL6&lt;=$C$3)</f>
        <v>0</v>
      </c>
      <c r="AM221" s="241">
        <f>AL221*(AM6&lt;=$C$3)</f>
        <v>0</v>
      </c>
      <c r="AN221" s="241">
        <f t="shared" ref="AN221:AQ221" si="494">AM221*(AN6&lt;=$C$3)</f>
        <v>0</v>
      </c>
      <c r="AO221" s="241">
        <f t="shared" si="494"/>
        <v>0</v>
      </c>
      <c r="AP221" s="241">
        <f t="shared" si="494"/>
        <v>0</v>
      </c>
      <c r="AQ221" s="241">
        <f t="shared" si="494"/>
        <v>0</v>
      </c>
      <c r="AR221" s="239">
        <f t="shared" si="428"/>
        <v>0</v>
      </c>
    </row>
    <row r="222" spans="1:44" hidden="1" outlineLevel="1" x14ac:dyDescent="0.3">
      <c r="A222" s="193"/>
      <c r="B222" s="350"/>
      <c r="C222" s="342"/>
      <c r="D222" s="342"/>
      <c r="E222" s="342"/>
      <c r="F222" s="342"/>
      <c r="G222" s="422"/>
      <c r="H222" s="422"/>
      <c r="I222" s="422"/>
      <c r="J222" s="242" t="s">
        <v>49</v>
      </c>
      <c r="K222" s="243"/>
      <c r="L222" s="195"/>
      <c r="M222" s="85" t="s">
        <v>48</v>
      </c>
      <c r="N222" s="277">
        <f>N221*K222</f>
        <v>0</v>
      </c>
      <c r="O222" s="297">
        <f>(O221*$K$222)*(O6&lt;=$C$3)</f>
        <v>0</v>
      </c>
      <c r="P222" s="297">
        <f t="shared" ref="P222:T222" si="495">(P221*$K$222)*(P6&lt;=$C$3)</f>
        <v>0</v>
      </c>
      <c r="Q222" s="297">
        <f t="shared" si="495"/>
        <v>0</v>
      </c>
      <c r="R222" s="297">
        <f t="shared" si="495"/>
        <v>0</v>
      </c>
      <c r="S222" s="297">
        <f t="shared" si="495"/>
        <v>0</v>
      </c>
      <c r="T222" s="297">
        <f t="shared" si="495"/>
        <v>0</v>
      </c>
      <c r="U222" s="296">
        <f t="shared" si="426"/>
        <v>0</v>
      </c>
      <c r="X222" s="89"/>
      <c r="Y222" s="350"/>
      <c r="Z222" s="342"/>
      <c r="AA222" s="342"/>
      <c r="AB222" s="342"/>
      <c r="AC222" s="342"/>
      <c r="AD222" s="344"/>
      <c r="AE222" s="344"/>
      <c r="AF222" s="344"/>
      <c r="AG222" s="242" t="s">
        <v>49</v>
      </c>
      <c r="AH222" s="244"/>
      <c r="AI222" s="195"/>
      <c r="AJ222" s="85" t="s">
        <v>48</v>
      </c>
      <c r="AK222" s="277">
        <f>AK221*AH222</f>
        <v>0</v>
      </c>
      <c r="AL222" s="297">
        <f>(AL221*$AH$222)*(AL6&lt;=$C$3)</f>
        <v>0</v>
      </c>
      <c r="AM222" s="297">
        <f t="shared" ref="AM222:AQ222" si="496">(AM221*$AH$222)*(AM6&lt;=$C$3)</f>
        <v>0</v>
      </c>
      <c r="AN222" s="297">
        <f t="shared" si="496"/>
        <v>0</v>
      </c>
      <c r="AO222" s="297">
        <f t="shared" si="496"/>
        <v>0</v>
      </c>
      <c r="AP222" s="297">
        <f t="shared" si="496"/>
        <v>0</v>
      </c>
      <c r="AQ222" s="297">
        <f t="shared" si="496"/>
        <v>0</v>
      </c>
      <c r="AR222" s="296">
        <f t="shared" si="428"/>
        <v>0</v>
      </c>
    </row>
    <row r="223" spans="1:44" hidden="1" outlineLevel="1" x14ac:dyDescent="0.3">
      <c r="A223" s="193"/>
      <c r="B223" s="350"/>
      <c r="C223" s="341" t="s">
        <v>146</v>
      </c>
      <c r="D223" s="341"/>
      <c r="E223" s="341"/>
      <c r="F223" s="341"/>
      <c r="G223" s="423" t="s">
        <v>46</v>
      </c>
      <c r="H223" s="423"/>
      <c r="I223" s="423"/>
      <c r="J223" s="196"/>
      <c r="K223" s="196"/>
      <c r="L223" s="196"/>
      <c r="M223" s="197" t="s">
        <v>47</v>
      </c>
      <c r="N223" s="237">
        <v>0</v>
      </c>
      <c r="O223" s="238">
        <f>N223*(O6&lt;=$C$3)</f>
        <v>0</v>
      </c>
      <c r="P223" s="238">
        <f>O223*(P6&lt;=$C$3)</f>
        <v>0</v>
      </c>
      <c r="Q223" s="238">
        <f t="shared" ref="Q223:R223" si="497">P223*(Q6&lt;=$C$3)</f>
        <v>0</v>
      </c>
      <c r="R223" s="238">
        <f t="shared" si="497"/>
        <v>0</v>
      </c>
      <c r="S223" s="238">
        <f t="shared" ref="S223" si="498">R223*(S6&lt;=$C$3)</f>
        <v>0</v>
      </c>
      <c r="T223" s="238">
        <f t="shared" ref="T223" si="499">S223*(T6&lt;=$C$3)</f>
        <v>0</v>
      </c>
      <c r="U223" s="239">
        <f t="shared" si="426"/>
        <v>0</v>
      </c>
      <c r="X223" s="89"/>
      <c r="Y223" s="350"/>
      <c r="Z223" s="341" t="s">
        <v>146</v>
      </c>
      <c r="AA223" s="341"/>
      <c r="AB223" s="341"/>
      <c r="AC223" s="341"/>
      <c r="AD223" s="343" t="s">
        <v>46</v>
      </c>
      <c r="AE223" s="343"/>
      <c r="AF223" s="343"/>
      <c r="AG223" s="196"/>
      <c r="AH223" s="196"/>
      <c r="AI223" s="196"/>
      <c r="AJ223" s="197" t="s">
        <v>47</v>
      </c>
      <c r="AK223" s="240">
        <v>0</v>
      </c>
      <c r="AL223" s="241">
        <f>AK223*(AL6&lt;=$C$3)</f>
        <v>0</v>
      </c>
      <c r="AM223" s="241">
        <f>AL223*(AM6&lt;=$C$3)</f>
        <v>0</v>
      </c>
      <c r="AN223" s="241">
        <f t="shared" ref="AN223:AQ223" si="500">AM223*(AN6&lt;=$C$3)</f>
        <v>0</v>
      </c>
      <c r="AO223" s="241">
        <f t="shared" si="500"/>
        <v>0</v>
      </c>
      <c r="AP223" s="241">
        <f t="shared" si="500"/>
        <v>0</v>
      </c>
      <c r="AQ223" s="241">
        <f t="shared" si="500"/>
        <v>0</v>
      </c>
      <c r="AR223" s="239">
        <f t="shared" si="428"/>
        <v>0</v>
      </c>
    </row>
    <row r="224" spans="1:44" hidden="1" outlineLevel="1" x14ac:dyDescent="0.3">
      <c r="A224" s="193"/>
      <c r="B224" s="350"/>
      <c r="C224" s="342"/>
      <c r="D224" s="342"/>
      <c r="E224" s="342"/>
      <c r="F224" s="342"/>
      <c r="G224" s="422"/>
      <c r="H224" s="422"/>
      <c r="I224" s="422"/>
      <c r="J224" s="242" t="s">
        <v>49</v>
      </c>
      <c r="K224" s="243"/>
      <c r="L224" s="195"/>
      <c r="M224" s="85" t="s">
        <v>48</v>
      </c>
      <c r="N224" s="277">
        <f>N223*K224</f>
        <v>0</v>
      </c>
      <c r="O224" s="297">
        <f>(O223*$K$224)*(O6&lt;=$C$3)</f>
        <v>0</v>
      </c>
      <c r="P224" s="297">
        <f t="shared" ref="P224:T224" si="501">(P223*$K$224)*(P6&lt;=$C$3)</f>
        <v>0</v>
      </c>
      <c r="Q224" s="297">
        <f t="shared" si="501"/>
        <v>0</v>
      </c>
      <c r="R224" s="297">
        <f t="shared" si="501"/>
        <v>0</v>
      </c>
      <c r="S224" s="297">
        <f t="shared" si="501"/>
        <v>0</v>
      </c>
      <c r="T224" s="297">
        <f t="shared" si="501"/>
        <v>0</v>
      </c>
      <c r="U224" s="296">
        <f t="shared" si="426"/>
        <v>0</v>
      </c>
      <c r="X224" s="89"/>
      <c r="Y224" s="350"/>
      <c r="Z224" s="342"/>
      <c r="AA224" s="342"/>
      <c r="AB224" s="342"/>
      <c r="AC224" s="342"/>
      <c r="AD224" s="344"/>
      <c r="AE224" s="344"/>
      <c r="AF224" s="344"/>
      <c r="AG224" s="242" t="s">
        <v>49</v>
      </c>
      <c r="AH224" s="244"/>
      <c r="AI224" s="195"/>
      <c r="AJ224" s="85" t="s">
        <v>48</v>
      </c>
      <c r="AK224" s="277">
        <f>AK223*AH224</f>
        <v>0</v>
      </c>
      <c r="AL224" s="297">
        <f>(AL223*$AH$224)*(AL6&lt;=$C$3)</f>
        <v>0</v>
      </c>
      <c r="AM224" s="297">
        <f t="shared" ref="AM224:AQ224" si="502">(AM223*$AH$224)*(AM6&lt;=$C$3)</f>
        <v>0</v>
      </c>
      <c r="AN224" s="297">
        <f t="shared" si="502"/>
        <v>0</v>
      </c>
      <c r="AO224" s="297">
        <f t="shared" si="502"/>
        <v>0</v>
      </c>
      <c r="AP224" s="297">
        <f t="shared" si="502"/>
        <v>0</v>
      </c>
      <c r="AQ224" s="297">
        <f t="shared" si="502"/>
        <v>0</v>
      </c>
      <c r="AR224" s="296">
        <f t="shared" si="428"/>
        <v>0</v>
      </c>
    </row>
    <row r="225" spans="1:44" hidden="1" outlineLevel="1" x14ac:dyDescent="0.3">
      <c r="A225" s="193"/>
      <c r="B225" s="350"/>
      <c r="C225" s="341" t="s">
        <v>147</v>
      </c>
      <c r="D225" s="341"/>
      <c r="E225" s="341"/>
      <c r="F225" s="341"/>
      <c r="G225" s="423" t="s">
        <v>46</v>
      </c>
      <c r="H225" s="423"/>
      <c r="I225" s="423"/>
      <c r="J225" s="196"/>
      <c r="K225" s="196"/>
      <c r="L225" s="196"/>
      <c r="M225" s="197" t="s">
        <v>47</v>
      </c>
      <c r="N225" s="237">
        <v>0</v>
      </c>
      <c r="O225" s="238">
        <f>N225*(O6&lt;=$C$3)</f>
        <v>0</v>
      </c>
      <c r="P225" s="238">
        <f>O225*(P6&lt;=$C$3)</f>
        <v>0</v>
      </c>
      <c r="Q225" s="238">
        <f t="shared" ref="Q225:R225" si="503">P225*(Q6&lt;=$C$3)</f>
        <v>0</v>
      </c>
      <c r="R225" s="238">
        <f t="shared" si="503"/>
        <v>0</v>
      </c>
      <c r="S225" s="238">
        <f t="shared" ref="S225" si="504">R225*(S6&lt;=$C$3)</f>
        <v>0</v>
      </c>
      <c r="T225" s="238">
        <f t="shared" ref="T225" si="505">S225*(T6&lt;=$C$3)</f>
        <v>0</v>
      </c>
      <c r="U225" s="239">
        <f t="shared" si="426"/>
        <v>0</v>
      </c>
      <c r="X225" s="89"/>
      <c r="Y225" s="350"/>
      <c r="Z225" s="341" t="s">
        <v>147</v>
      </c>
      <c r="AA225" s="341"/>
      <c r="AB225" s="341"/>
      <c r="AC225" s="341"/>
      <c r="AD225" s="343" t="s">
        <v>46</v>
      </c>
      <c r="AE225" s="343"/>
      <c r="AF225" s="343"/>
      <c r="AG225" s="196"/>
      <c r="AH225" s="196"/>
      <c r="AI225" s="196"/>
      <c r="AJ225" s="197" t="s">
        <v>47</v>
      </c>
      <c r="AK225" s="240">
        <v>0</v>
      </c>
      <c r="AL225" s="241">
        <f>AK225*(AL6&lt;=$C$3)</f>
        <v>0</v>
      </c>
      <c r="AM225" s="241">
        <f>AL225*(AM6&lt;=$C$3)</f>
        <v>0</v>
      </c>
      <c r="AN225" s="241">
        <f t="shared" ref="AN225:AQ225" si="506">AM225*(AN6&lt;=$C$3)</f>
        <v>0</v>
      </c>
      <c r="AO225" s="241">
        <f t="shared" si="506"/>
        <v>0</v>
      </c>
      <c r="AP225" s="241">
        <f t="shared" si="506"/>
        <v>0</v>
      </c>
      <c r="AQ225" s="241">
        <f t="shared" si="506"/>
        <v>0</v>
      </c>
      <c r="AR225" s="239">
        <f t="shared" si="428"/>
        <v>0</v>
      </c>
    </row>
    <row r="226" spans="1:44" hidden="1" outlineLevel="1" x14ac:dyDescent="0.3">
      <c r="A226" s="193"/>
      <c r="B226" s="350"/>
      <c r="C226" s="342"/>
      <c r="D226" s="342"/>
      <c r="E226" s="342"/>
      <c r="F226" s="342"/>
      <c r="G226" s="422"/>
      <c r="H226" s="422"/>
      <c r="I226" s="422"/>
      <c r="J226" s="242" t="s">
        <v>49</v>
      </c>
      <c r="K226" s="243"/>
      <c r="L226" s="195"/>
      <c r="M226" s="85" t="s">
        <v>48</v>
      </c>
      <c r="N226" s="277">
        <f>N225*K226</f>
        <v>0</v>
      </c>
      <c r="O226" s="297">
        <f>(O225*$K$226)*(O6&lt;=$C$3)</f>
        <v>0</v>
      </c>
      <c r="P226" s="297">
        <f t="shared" ref="P226:T226" si="507">(P225*$K$226)*(P6&lt;=$C$3)</f>
        <v>0</v>
      </c>
      <c r="Q226" s="297">
        <f t="shared" si="507"/>
        <v>0</v>
      </c>
      <c r="R226" s="297">
        <f t="shared" si="507"/>
        <v>0</v>
      </c>
      <c r="S226" s="297">
        <f t="shared" si="507"/>
        <v>0</v>
      </c>
      <c r="T226" s="297">
        <f t="shared" si="507"/>
        <v>0</v>
      </c>
      <c r="U226" s="296">
        <f t="shared" si="426"/>
        <v>0</v>
      </c>
      <c r="X226" s="89"/>
      <c r="Y226" s="350"/>
      <c r="Z226" s="342"/>
      <c r="AA226" s="342"/>
      <c r="AB226" s="342"/>
      <c r="AC226" s="342"/>
      <c r="AD226" s="344"/>
      <c r="AE226" s="344"/>
      <c r="AF226" s="344"/>
      <c r="AG226" s="242" t="s">
        <v>49</v>
      </c>
      <c r="AH226" s="244"/>
      <c r="AI226" s="195"/>
      <c r="AJ226" s="85" t="s">
        <v>48</v>
      </c>
      <c r="AK226" s="277">
        <f>AK225*AH226</f>
        <v>0</v>
      </c>
      <c r="AL226" s="297">
        <f>(AL225*$AH$226)*(AL6&lt;=$C$3)</f>
        <v>0</v>
      </c>
      <c r="AM226" s="297">
        <f t="shared" ref="AM226:AQ226" si="508">(AM225*$AH$226)*(AM6&lt;=$C$3)</f>
        <v>0</v>
      </c>
      <c r="AN226" s="297">
        <f t="shared" si="508"/>
        <v>0</v>
      </c>
      <c r="AO226" s="297">
        <f t="shared" si="508"/>
        <v>0</v>
      </c>
      <c r="AP226" s="297">
        <f t="shared" si="508"/>
        <v>0</v>
      </c>
      <c r="AQ226" s="297">
        <f t="shared" si="508"/>
        <v>0</v>
      </c>
      <c r="AR226" s="296">
        <f t="shared" si="428"/>
        <v>0</v>
      </c>
    </row>
    <row r="227" spans="1:44" hidden="1" outlineLevel="1" x14ac:dyDescent="0.3">
      <c r="A227" s="193"/>
      <c r="B227" s="350"/>
      <c r="C227" s="341" t="s">
        <v>148</v>
      </c>
      <c r="D227" s="341"/>
      <c r="E227" s="341"/>
      <c r="F227" s="341"/>
      <c r="G227" s="423" t="s">
        <v>46</v>
      </c>
      <c r="H227" s="423"/>
      <c r="I227" s="423"/>
      <c r="J227" s="196"/>
      <c r="K227" s="196"/>
      <c r="L227" s="196"/>
      <c r="M227" s="197" t="s">
        <v>47</v>
      </c>
      <c r="N227" s="237">
        <v>0</v>
      </c>
      <c r="O227" s="238">
        <f>N227*(O6&lt;=$C$3)</f>
        <v>0</v>
      </c>
      <c r="P227" s="238">
        <f>O227*(P6&lt;=$C$3)</f>
        <v>0</v>
      </c>
      <c r="Q227" s="238">
        <f t="shared" ref="Q227:R227" si="509">P227*(Q6&lt;=$C$3)</f>
        <v>0</v>
      </c>
      <c r="R227" s="238">
        <f t="shared" si="509"/>
        <v>0</v>
      </c>
      <c r="S227" s="238">
        <f t="shared" ref="S227" si="510">R227*(S6&lt;=$C$3)</f>
        <v>0</v>
      </c>
      <c r="T227" s="238">
        <f t="shared" ref="T227" si="511">S227*(T6&lt;=$C$3)</f>
        <v>0</v>
      </c>
      <c r="U227" s="239">
        <f t="shared" si="426"/>
        <v>0</v>
      </c>
      <c r="X227" s="89"/>
      <c r="Y227" s="350"/>
      <c r="Z227" s="341" t="s">
        <v>148</v>
      </c>
      <c r="AA227" s="341"/>
      <c r="AB227" s="341"/>
      <c r="AC227" s="341"/>
      <c r="AD227" s="343" t="s">
        <v>46</v>
      </c>
      <c r="AE227" s="343"/>
      <c r="AF227" s="343"/>
      <c r="AG227" s="196"/>
      <c r="AH227" s="196"/>
      <c r="AI227" s="196"/>
      <c r="AJ227" s="197" t="s">
        <v>47</v>
      </c>
      <c r="AK227" s="240">
        <v>0</v>
      </c>
      <c r="AL227" s="241">
        <f>AK227*(AL6&lt;=$C$3)</f>
        <v>0</v>
      </c>
      <c r="AM227" s="241">
        <f>AL227*(AM6&lt;=$C$3)</f>
        <v>0</v>
      </c>
      <c r="AN227" s="241">
        <f t="shared" ref="AN227:AQ227" si="512">AM227*(AN6&lt;=$C$3)</f>
        <v>0</v>
      </c>
      <c r="AO227" s="241">
        <f t="shared" si="512"/>
        <v>0</v>
      </c>
      <c r="AP227" s="241">
        <f t="shared" si="512"/>
        <v>0</v>
      </c>
      <c r="AQ227" s="241">
        <f t="shared" si="512"/>
        <v>0</v>
      </c>
      <c r="AR227" s="239">
        <f t="shared" si="428"/>
        <v>0</v>
      </c>
    </row>
    <row r="228" spans="1:44" hidden="1" outlineLevel="1" x14ac:dyDescent="0.3">
      <c r="A228" s="193"/>
      <c r="B228" s="350"/>
      <c r="C228" s="342"/>
      <c r="D228" s="342"/>
      <c r="E228" s="342"/>
      <c r="F228" s="342"/>
      <c r="G228" s="422"/>
      <c r="H228" s="422"/>
      <c r="I228" s="422"/>
      <c r="J228" s="242" t="s">
        <v>49</v>
      </c>
      <c r="K228" s="243"/>
      <c r="L228" s="195"/>
      <c r="M228" s="85" t="s">
        <v>48</v>
      </c>
      <c r="N228" s="277">
        <f>N227*K228</f>
        <v>0</v>
      </c>
      <c r="O228" s="297">
        <f>(O227*$K$228)*(O6&lt;=$C$3)</f>
        <v>0</v>
      </c>
      <c r="P228" s="297">
        <f t="shared" ref="P228:T228" si="513">(P227*$K$228)*(P6&lt;=$C$3)</f>
        <v>0</v>
      </c>
      <c r="Q228" s="297">
        <f t="shared" si="513"/>
        <v>0</v>
      </c>
      <c r="R228" s="297">
        <f t="shared" si="513"/>
        <v>0</v>
      </c>
      <c r="S228" s="297">
        <f t="shared" si="513"/>
        <v>0</v>
      </c>
      <c r="T228" s="297">
        <f t="shared" si="513"/>
        <v>0</v>
      </c>
      <c r="U228" s="296">
        <f t="shared" si="426"/>
        <v>0</v>
      </c>
      <c r="X228" s="89"/>
      <c r="Y228" s="350"/>
      <c r="Z228" s="342"/>
      <c r="AA228" s="342"/>
      <c r="AB228" s="342"/>
      <c r="AC228" s="342"/>
      <c r="AD228" s="344"/>
      <c r="AE228" s="344"/>
      <c r="AF228" s="344"/>
      <c r="AG228" s="242" t="s">
        <v>49</v>
      </c>
      <c r="AH228" s="244"/>
      <c r="AI228" s="195"/>
      <c r="AJ228" s="85" t="s">
        <v>48</v>
      </c>
      <c r="AK228" s="277">
        <f>AK227*AH228</f>
        <v>0</v>
      </c>
      <c r="AL228" s="297">
        <f>(AL227*$AH$228)*(AL6&lt;=$C$3)</f>
        <v>0</v>
      </c>
      <c r="AM228" s="297">
        <f t="shared" ref="AM228:AQ228" si="514">(AM227*$AH$228)*(AM6&lt;=$C$3)</f>
        <v>0</v>
      </c>
      <c r="AN228" s="297">
        <f t="shared" si="514"/>
        <v>0</v>
      </c>
      <c r="AO228" s="297">
        <f t="shared" si="514"/>
        <v>0</v>
      </c>
      <c r="AP228" s="297">
        <f t="shared" si="514"/>
        <v>0</v>
      </c>
      <c r="AQ228" s="297">
        <f t="shared" si="514"/>
        <v>0</v>
      </c>
      <c r="AR228" s="296">
        <f t="shared" si="428"/>
        <v>0</v>
      </c>
    </row>
    <row r="229" spans="1:44" hidden="1" outlineLevel="1" x14ac:dyDescent="0.3">
      <c r="A229" s="193"/>
      <c r="B229" s="350"/>
      <c r="C229" s="341" t="s">
        <v>149</v>
      </c>
      <c r="D229" s="341"/>
      <c r="E229" s="341"/>
      <c r="F229" s="341"/>
      <c r="G229" s="423" t="s">
        <v>46</v>
      </c>
      <c r="H229" s="423"/>
      <c r="I229" s="423"/>
      <c r="J229" s="196"/>
      <c r="K229" s="196"/>
      <c r="L229" s="196"/>
      <c r="M229" s="197" t="s">
        <v>47</v>
      </c>
      <c r="N229" s="237">
        <v>0</v>
      </c>
      <c r="O229" s="238">
        <f>N229*(O6&lt;=$C$3)</f>
        <v>0</v>
      </c>
      <c r="P229" s="238">
        <f>O229*(P6&lt;=$C$3)</f>
        <v>0</v>
      </c>
      <c r="Q229" s="238">
        <f t="shared" ref="Q229:R229" si="515">P229*(Q6&lt;=$C$3)</f>
        <v>0</v>
      </c>
      <c r="R229" s="238">
        <f t="shared" si="515"/>
        <v>0</v>
      </c>
      <c r="S229" s="238">
        <f t="shared" ref="S229" si="516">R229*(S6&lt;=$C$3)</f>
        <v>0</v>
      </c>
      <c r="T229" s="238">
        <f t="shared" ref="T229" si="517">S229*(T6&lt;=$C$3)</f>
        <v>0</v>
      </c>
      <c r="U229" s="239">
        <f t="shared" si="426"/>
        <v>0</v>
      </c>
      <c r="X229" s="89"/>
      <c r="Y229" s="350"/>
      <c r="Z229" s="341" t="s">
        <v>149</v>
      </c>
      <c r="AA229" s="341"/>
      <c r="AB229" s="341"/>
      <c r="AC229" s="341"/>
      <c r="AD229" s="343" t="s">
        <v>46</v>
      </c>
      <c r="AE229" s="343"/>
      <c r="AF229" s="343"/>
      <c r="AG229" s="196"/>
      <c r="AH229" s="196"/>
      <c r="AI229" s="196"/>
      <c r="AJ229" s="197" t="s">
        <v>47</v>
      </c>
      <c r="AK229" s="240">
        <v>0</v>
      </c>
      <c r="AL229" s="241">
        <f>AK229*(AL6&lt;=$C$3)</f>
        <v>0</v>
      </c>
      <c r="AM229" s="241">
        <f>AL229*(AM6&lt;=$C$3)</f>
        <v>0</v>
      </c>
      <c r="AN229" s="241">
        <f t="shared" ref="AN229:AQ229" si="518">AM229*(AN6&lt;=$C$3)</f>
        <v>0</v>
      </c>
      <c r="AO229" s="241">
        <f t="shared" si="518"/>
        <v>0</v>
      </c>
      <c r="AP229" s="241">
        <f t="shared" si="518"/>
        <v>0</v>
      </c>
      <c r="AQ229" s="241">
        <f t="shared" si="518"/>
        <v>0</v>
      </c>
      <c r="AR229" s="239">
        <f t="shared" si="428"/>
        <v>0</v>
      </c>
    </row>
    <row r="230" spans="1:44" hidden="1" outlineLevel="1" x14ac:dyDescent="0.3">
      <c r="A230" s="193"/>
      <c r="B230" s="350"/>
      <c r="C230" s="342"/>
      <c r="D230" s="342"/>
      <c r="E230" s="342"/>
      <c r="F230" s="342"/>
      <c r="G230" s="422"/>
      <c r="H230" s="422"/>
      <c r="I230" s="422"/>
      <c r="J230" s="242" t="s">
        <v>49</v>
      </c>
      <c r="K230" s="243"/>
      <c r="L230" s="195"/>
      <c r="M230" s="85" t="s">
        <v>48</v>
      </c>
      <c r="N230" s="277">
        <f>N229*K230</f>
        <v>0</v>
      </c>
      <c r="O230" s="297">
        <f>(O229*$K$230)*(O6&lt;=$C$3)</f>
        <v>0</v>
      </c>
      <c r="P230" s="297">
        <f t="shared" ref="P230:T230" si="519">(P229*$K$230)*(P6&lt;=$C$3)</f>
        <v>0</v>
      </c>
      <c r="Q230" s="297">
        <f t="shared" si="519"/>
        <v>0</v>
      </c>
      <c r="R230" s="297">
        <f t="shared" si="519"/>
        <v>0</v>
      </c>
      <c r="S230" s="297">
        <f t="shared" si="519"/>
        <v>0</v>
      </c>
      <c r="T230" s="297">
        <f t="shared" si="519"/>
        <v>0</v>
      </c>
      <c r="U230" s="296">
        <f t="shared" si="426"/>
        <v>0</v>
      </c>
      <c r="X230" s="89"/>
      <c r="Y230" s="350"/>
      <c r="Z230" s="342"/>
      <c r="AA230" s="342"/>
      <c r="AB230" s="342"/>
      <c r="AC230" s="342"/>
      <c r="AD230" s="344"/>
      <c r="AE230" s="344"/>
      <c r="AF230" s="344"/>
      <c r="AG230" s="242" t="s">
        <v>49</v>
      </c>
      <c r="AH230" s="244"/>
      <c r="AI230" s="195"/>
      <c r="AJ230" s="85" t="s">
        <v>48</v>
      </c>
      <c r="AK230" s="277">
        <f>AK229*AH230</f>
        <v>0</v>
      </c>
      <c r="AL230" s="297">
        <f>(AL229*$AH$230)*(AL6&lt;=$C$3)</f>
        <v>0</v>
      </c>
      <c r="AM230" s="297">
        <f t="shared" ref="AM230:AQ230" si="520">(AM229*$AH$230)*(AM6&lt;=$C$3)</f>
        <v>0</v>
      </c>
      <c r="AN230" s="297">
        <f t="shared" si="520"/>
        <v>0</v>
      </c>
      <c r="AO230" s="297">
        <f t="shared" si="520"/>
        <v>0</v>
      </c>
      <c r="AP230" s="297">
        <f t="shared" si="520"/>
        <v>0</v>
      </c>
      <c r="AQ230" s="297">
        <f t="shared" si="520"/>
        <v>0</v>
      </c>
      <c r="AR230" s="296">
        <f t="shared" si="428"/>
        <v>0</v>
      </c>
    </row>
    <row r="231" spans="1:44" hidden="1" outlineLevel="1" x14ac:dyDescent="0.3">
      <c r="A231" s="193"/>
      <c r="B231" s="350"/>
      <c r="C231" s="341" t="s">
        <v>150</v>
      </c>
      <c r="D231" s="341"/>
      <c r="E231" s="341"/>
      <c r="F231" s="341"/>
      <c r="G231" s="423" t="s">
        <v>46</v>
      </c>
      <c r="H231" s="423"/>
      <c r="I231" s="423"/>
      <c r="J231" s="196"/>
      <c r="K231" s="196"/>
      <c r="L231" s="196"/>
      <c r="M231" s="197" t="s">
        <v>47</v>
      </c>
      <c r="N231" s="237">
        <v>0</v>
      </c>
      <c r="O231" s="238">
        <f>N231*(O6&lt;=$C$3)</f>
        <v>0</v>
      </c>
      <c r="P231" s="238">
        <f>O231*(P6&lt;=$C$3)</f>
        <v>0</v>
      </c>
      <c r="Q231" s="238">
        <f t="shared" ref="Q231:R231" si="521">P231*(Q6&lt;=$C$3)</f>
        <v>0</v>
      </c>
      <c r="R231" s="238">
        <f t="shared" si="521"/>
        <v>0</v>
      </c>
      <c r="S231" s="238">
        <f t="shared" ref="S231" si="522">R231*(S6&lt;=$C$3)</f>
        <v>0</v>
      </c>
      <c r="T231" s="238">
        <f t="shared" ref="T231" si="523">S231*(T6&lt;=$C$3)</f>
        <v>0</v>
      </c>
      <c r="U231" s="239">
        <f t="shared" si="426"/>
        <v>0</v>
      </c>
      <c r="X231" s="89"/>
      <c r="Y231" s="350"/>
      <c r="Z231" s="341" t="s">
        <v>150</v>
      </c>
      <c r="AA231" s="341"/>
      <c r="AB231" s="341"/>
      <c r="AC231" s="341"/>
      <c r="AD231" s="343" t="s">
        <v>46</v>
      </c>
      <c r="AE231" s="343"/>
      <c r="AF231" s="343"/>
      <c r="AG231" s="196"/>
      <c r="AH231" s="196"/>
      <c r="AI231" s="196"/>
      <c r="AJ231" s="197" t="s">
        <v>47</v>
      </c>
      <c r="AK231" s="240">
        <v>0</v>
      </c>
      <c r="AL231" s="241">
        <f>AK231*(AL6&lt;=$C$3)</f>
        <v>0</v>
      </c>
      <c r="AM231" s="241">
        <f>AL231*(AM6&lt;=$C$3)</f>
        <v>0</v>
      </c>
      <c r="AN231" s="241">
        <f t="shared" ref="AN231:AQ231" si="524">AM231*(AN6&lt;=$C$3)</f>
        <v>0</v>
      </c>
      <c r="AO231" s="241">
        <f t="shared" si="524"/>
        <v>0</v>
      </c>
      <c r="AP231" s="241">
        <f t="shared" si="524"/>
        <v>0</v>
      </c>
      <c r="AQ231" s="241">
        <f t="shared" si="524"/>
        <v>0</v>
      </c>
      <c r="AR231" s="239">
        <f t="shared" si="428"/>
        <v>0</v>
      </c>
    </row>
    <row r="232" spans="1:44" hidden="1" outlineLevel="1" x14ac:dyDescent="0.3">
      <c r="A232" s="193"/>
      <c r="B232" s="350"/>
      <c r="C232" s="342"/>
      <c r="D232" s="342"/>
      <c r="E232" s="342"/>
      <c r="F232" s="342"/>
      <c r="G232" s="422"/>
      <c r="H232" s="422"/>
      <c r="I232" s="422"/>
      <c r="J232" s="242" t="s">
        <v>49</v>
      </c>
      <c r="K232" s="243"/>
      <c r="L232" s="195"/>
      <c r="M232" s="85" t="s">
        <v>48</v>
      </c>
      <c r="N232" s="277">
        <f>N231*K232</f>
        <v>0</v>
      </c>
      <c r="O232" s="297">
        <f>(O231*$K$232)*(O6&lt;=$C$3)</f>
        <v>0</v>
      </c>
      <c r="P232" s="297">
        <f t="shared" ref="P232:T232" si="525">(P231*$K$232)*(P6&lt;=$C$3)</f>
        <v>0</v>
      </c>
      <c r="Q232" s="297">
        <f t="shared" si="525"/>
        <v>0</v>
      </c>
      <c r="R232" s="297">
        <f t="shared" si="525"/>
        <v>0</v>
      </c>
      <c r="S232" s="297">
        <f t="shared" si="525"/>
        <v>0</v>
      </c>
      <c r="T232" s="297">
        <f t="shared" si="525"/>
        <v>0</v>
      </c>
      <c r="U232" s="296">
        <f t="shared" si="426"/>
        <v>0</v>
      </c>
      <c r="X232" s="89"/>
      <c r="Y232" s="350"/>
      <c r="Z232" s="342"/>
      <c r="AA232" s="342"/>
      <c r="AB232" s="342"/>
      <c r="AC232" s="342"/>
      <c r="AD232" s="344"/>
      <c r="AE232" s="344"/>
      <c r="AF232" s="344"/>
      <c r="AG232" s="242" t="s">
        <v>49</v>
      </c>
      <c r="AH232" s="244"/>
      <c r="AI232" s="195"/>
      <c r="AJ232" s="85" t="s">
        <v>48</v>
      </c>
      <c r="AK232" s="277">
        <f>AK231*AH232</f>
        <v>0</v>
      </c>
      <c r="AL232" s="297">
        <f>(AL231*$AH$232)*(AL6&lt;=$C$3)</f>
        <v>0</v>
      </c>
      <c r="AM232" s="297">
        <f t="shared" ref="AM232:AQ232" si="526">(AM231*$AH$232)*(AM6&lt;=$C$3)</f>
        <v>0</v>
      </c>
      <c r="AN232" s="297">
        <f t="shared" si="526"/>
        <v>0</v>
      </c>
      <c r="AO232" s="297">
        <f t="shared" si="526"/>
        <v>0</v>
      </c>
      <c r="AP232" s="297">
        <f t="shared" si="526"/>
        <v>0</v>
      </c>
      <c r="AQ232" s="297">
        <f t="shared" si="526"/>
        <v>0</v>
      </c>
      <c r="AR232" s="296">
        <f t="shared" si="428"/>
        <v>0</v>
      </c>
    </row>
    <row r="233" spans="1:44" hidden="1" outlineLevel="1" x14ac:dyDescent="0.3">
      <c r="A233" s="193"/>
      <c r="B233" s="350"/>
      <c r="C233" s="341" t="s">
        <v>151</v>
      </c>
      <c r="D233" s="341"/>
      <c r="E233" s="341"/>
      <c r="F233" s="341"/>
      <c r="G233" s="423" t="s">
        <v>46</v>
      </c>
      <c r="H233" s="423"/>
      <c r="I233" s="423"/>
      <c r="J233" s="196"/>
      <c r="K233" s="196"/>
      <c r="L233" s="196"/>
      <c r="M233" s="197" t="s">
        <v>47</v>
      </c>
      <c r="N233" s="237">
        <v>0</v>
      </c>
      <c r="O233" s="238">
        <f>N233*(O6&lt;=$C$3)</f>
        <v>0</v>
      </c>
      <c r="P233" s="238">
        <f>O233*(P6&lt;=$C$3)</f>
        <v>0</v>
      </c>
      <c r="Q233" s="238">
        <f t="shared" ref="Q233:R233" si="527">P233*(Q6&lt;=$C$3)</f>
        <v>0</v>
      </c>
      <c r="R233" s="238">
        <f t="shared" si="527"/>
        <v>0</v>
      </c>
      <c r="S233" s="238">
        <f t="shared" ref="S233" si="528">R233*(S6&lt;=$C$3)</f>
        <v>0</v>
      </c>
      <c r="T233" s="238">
        <f t="shared" ref="T233" si="529">S233*(T6&lt;=$C$3)</f>
        <v>0</v>
      </c>
      <c r="U233" s="239">
        <f t="shared" si="426"/>
        <v>0</v>
      </c>
      <c r="X233" s="89"/>
      <c r="Y233" s="350"/>
      <c r="Z233" s="341" t="s">
        <v>151</v>
      </c>
      <c r="AA233" s="341"/>
      <c r="AB233" s="341"/>
      <c r="AC233" s="341"/>
      <c r="AD233" s="343" t="s">
        <v>46</v>
      </c>
      <c r="AE233" s="343"/>
      <c r="AF233" s="343"/>
      <c r="AG233" s="196"/>
      <c r="AH233" s="196"/>
      <c r="AI233" s="196"/>
      <c r="AJ233" s="197" t="s">
        <v>47</v>
      </c>
      <c r="AK233" s="240">
        <v>0</v>
      </c>
      <c r="AL233" s="241">
        <f>AK233*(AL6&lt;=$C$3)</f>
        <v>0</v>
      </c>
      <c r="AM233" s="241">
        <f>AL233*(AM6&lt;=$C$3)</f>
        <v>0</v>
      </c>
      <c r="AN233" s="241">
        <f t="shared" ref="AN233:AQ233" si="530">AM233*(AN6&lt;=$C$3)</f>
        <v>0</v>
      </c>
      <c r="AO233" s="241">
        <f t="shared" si="530"/>
        <v>0</v>
      </c>
      <c r="AP233" s="241">
        <f t="shared" si="530"/>
        <v>0</v>
      </c>
      <c r="AQ233" s="241">
        <f t="shared" si="530"/>
        <v>0</v>
      </c>
      <c r="AR233" s="239">
        <f t="shared" si="428"/>
        <v>0</v>
      </c>
    </row>
    <row r="234" spans="1:44" hidden="1" outlineLevel="1" x14ac:dyDescent="0.3">
      <c r="A234" s="193"/>
      <c r="B234" s="350"/>
      <c r="C234" s="342"/>
      <c r="D234" s="342"/>
      <c r="E234" s="342"/>
      <c r="F234" s="342"/>
      <c r="G234" s="422"/>
      <c r="H234" s="422"/>
      <c r="I234" s="422"/>
      <c r="J234" s="242" t="s">
        <v>49</v>
      </c>
      <c r="K234" s="243"/>
      <c r="L234" s="195"/>
      <c r="M234" s="85" t="s">
        <v>48</v>
      </c>
      <c r="N234" s="277">
        <f>N233*K234</f>
        <v>0</v>
      </c>
      <c r="O234" s="297">
        <f>(O233*$K$234)*(O6&lt;=$C$3)</f>
        <v>0</v>
      </c>
      <c r="P234" s="297">
        <f t="shared" ref="P234:T234" si="531">(P233*$K$234)*(P6&lt;=$C$3)</f>
        <v>0</v>
      </c>
      <c r="Q234" s="297">
        <f t="shared" si="531"/>
        <v>0</v>
      </c>
      <c r="R234" s="297">
        <f t="shared" si="531"/>
        <v>0</v>
      </c>
      <c r="S234" s="297">
        <f t="shared" si="531"/>
        <v>0</v>
      </c>
      <c r="T234" s="297">
        <f t="shared" si="531"/>
        <v>0</v>
      </c>
      <c r="U234" s="296">
        <f t="shared" si="426"/>
        <v>0</v>
      </c>
      <c r="X234" s="89"/>
      <c r="Y234" s="350"/>
      <c r="Z234" s="342"/>
      <c r="AA234" s="342"/>
      <c r="AB234" s="342"/>
      <c r="AC234" s="342"/>
      <c r="AD234" s="344"/>
      <c r="AE234" s="344"/>
      <c r="AF234" s="344"/>
      <c r="AG234" s="242" t="s">
        <v>49</v>
      </c>
      <c r="AH234" s="244"/>
      <c r="AI234" s="195"/>
      <c r="AJ234" s="85" t="s">
        <v>48</v>
      </c>
      <c r="AK234" s="277">
        <f>AK233*AH234</f>
        <v>0</v>
      </c>
      <c r="AL234" s="297">
        <f>(AL233*$AH$234)*(AL6&lt;=$C$3)</f>
        <v>0</v>
      </c>
      <c r="AM234" s="297">
        <f t="shared" ref="AM234:AQ234" si="532">(AM233*$AH$234)*(AM6&lt;=$C$3)</f>
        <v>0</v>
      </c>
      <c r="AN234" s="297">
        <f t="shared" si="532"/>
        <v>0</v>
      </c>
      <c r="AO234" s="297">
        <f t="shared" si="532"/>
        <v>0</v>
      </c>
      <c r="AP234" s="297">
        <f t="shared" si="532"/>
        <v>0</v>
      </c>
      <c r="AQ234" s="297">
        <f t="shared" si="532"/>
        <v>0</v>
      </c>
      <c r="AR234" s="296">
        <f t="shared" si="428"/>
        <v>0</v>
      </c>
    </row>
    <row r="235" spans="1:44" hidden="1" outlineLevel="1" x14ac:dyDescent="0.3">
      <c r="A235" s="193"/>
      <c r="B235" s="350"/>
      <c r="C235" s="341" t="s">
        <v>152</v>
      </c>
      <c r="D235" s="341"/>
      <c r="E235" s="341"/>
      <c r="F235" s="341"/>
      <c r="G235" s="423" t="s">
        <v>46</v>
      </c>
      <c r="H235" s="423"/>
      <c r="I235" s="423"/>
      <c r="J235" s="196"/>
      <c r="K235" s="196"/>
      <c r="L235" s="196"/>
      <c r="M235" s="197" t="s">
        <v>47</v>
      </c>
      <c r="N235" s="237">
        <v>0</v>
      </c>
      <c r="O235" s="238">
        <f>N235*(O6&lt;=$C$3)</f>
        <v>0</v>
      </c>
      <c r="P235" s="238">
        <f>O235*(P6&lt;=$C$3)</f>
        <v>0</v>
      </c>
      <c r="Q235" s="238">
        <f t="shared" ref="Q235:R235" si="533">P235*(Q6&lt;=$C$3)</f>
        <v>0</v>
      </c>
      <c r="R235" s="238">
        <f t="shared" si="533"/>
        <v>0</v>
      </c>
      <c r="S235" s="238">
        <f t="shared" ref="S235" si="534">R235*(S6&lt;=$C$3)</f>
        <v>0</v>
      </c>
      <c r="T235" s="238">
        <f t="shared" ref="T235" si="535">S235*(T6&lt;=$C$3)</f>
        <v>0</v>
      </c>
      <c r="U235" s="239">
        <f t="shared" si="426"/>
        <v>0</v>
      </c>
      <c r="X235" s="89"/>
      <c r="Y235" s="350"/>
      <c r="Z235" s="341" t="s">
        <v>152</v>
      </c>
      <c r="AA235" s="341"/>
      <c r="AB235" s="341"/>
      <c r="AC235" s="341"/>
      <c r="AD235" s="343" t="s">
        <v>46</v>
      </c>
      <c r="AE235" s="343"/>
      <c r="AF235" s="343"/>
      <c r="AG235" s="196"/>
      <c r="AH235" s="196"/>
      <c r="AI235" s="196"/>
      <c r="AJ235" s="197" t="s">
        <v>47</v>
      </c>
      <c r="AK235" s="240">
        <v>0</v>
      </c>
      <c r="AL235" s="241">
        <f>AK235*(AL6&lt;=$C$3)</f>
        <v>0</v>
      </c>
      <c r="AM235" s="241">
        <f>AL235*(AM6&lt;=$C$3)</f>
        <v>0</v>
      </c>
      <c r="AN235" s="241">
        <f t="shared" ref="AN235:AQ235" si="536">AM235*(AN6&lt;=$C$3)</f>
        <v>0</v>
      </c>
      <c r="AO235" s="241">
        <f t="shared" si="536"/>
        <v>0</v>
      </c>
      <c r="AP235" s="241">
        <f t="shared" si="536"/>
        <v>0</v>
      </c>
      <c r="AQ235" s="241">
        <f t="shared" si="536"/>
        <v>0</v>
      </c>
      <c r="AR235" s="239">
        <f t="shared" si="428"/>
        <v>0</v>
      </c>
    </row>
    <row r="236" spans="1:44" hidden="1" outlineLevel="1" x14ac:dyDescent="0.3">
      <c r="A236" s="193"/>
      <c r="B236" s="350"/>
      <c r="C236" s="342"/>
      <c r="D236" s="342"/>
      <c r="E236" s="342"/>
      <c r="F236" s="342"/>
      <c r="G236" s="422"/>
      <c r="H236" s="422"/>
      <c r="I236" s="422"/>
      <c r="J236" s="242" t="s">
        <v>49</v>
      </c>
      <c r="K236" s="243"/>
      <c r="L236" s="195"/>
      <c r="M236" s="85" t="s">
        <v>48</v>
      </c>
      <c r="N236" s="298">
        <f>N235*K236</f>
        <v>0</v>
      </c>
      <c r="O236" s="297">
        <f>(O235*$K$236)*(O6&lt;=$C$3)</f>
        <v>0</v>
      </c>
      <c r="P236" s="297">
        <f t="shared" ref="P236:T236" si="537">(P235*$K$236)*(P6&lt;=$C$3)</f>
        <v>0</v>
      </c>
      <c r="Q236" s="297">
        <f t="shared" si="537"/>
        <v>0</v>
      </c>
      <c r="R236" s="297">
        <f t="shared" si="537"/>
        <v>0</v>
      </c>
      <c r="S236" s="297">
        <f t="shared" si="537"/>
        <v>0</v>
      </c>
      <c r="T236" s="297">
        <f t="shared" si="537"/>
        <v>0</v>
      </c>
      <c r="U236" s="296">
        <f t="shared" si="426"/>
        <v>0</v>
      </c>
      <c r="X236" s="89"/>
      <c r="Y236" s="350"/>
      <c r="Z236" s="342"/>
      <c r="AA236" s="342"/>
      <c r="AB236" s="342"/>
      <c r="AC236" s="342"/>
      <c r="AD236" s="344"/>
      <c r="AE236" s="344"/>
      <c r="AF236" s="344"/>
      <c r="AG236" s="242" t="s">
        <v>49</v>
      </c>
      <c r="AH236" s="244"/>
      <c r="AI236" s="195"/>
      <c r="AJ236" s="85" t="s">
        <v>48</v>
      </c>
      <c r="AK236" s="298">
        <f>AK235*AH236</f>
        <v>0</v>
      </c>
      <c r="AL236" s="297">
        <f>(AL235*$AH$236)*(AL6&lt;=$C$3)</f>
        <v>0</v>
      </c>
      <c r="AM236" s="297">
        <f t="shared" ref="AM236:AQ236" si="538">(AM235*$AH$236)*(AM6&lt;=$C$3)</f>
        <v>0</v>
      </c>
      <c r="AN236" s="297">
        <f t="shared" si="538"/>
        <v>0</v>
      </c>
      <c r="AO236" s="297">
        <f t="shared" si="538"/>
        <v>0</v>
      </c>
      <c r="AP236" s="297">
        <f t="shared" si="538"/>
        <v>0</v>
      </c>
      <c r="AQ236" s="297">
        <f t="shared" si="538"/>
        <v>0</v>
      </c>
      <c r="AR236" s="296">
        <f t="shared" si="428"/>
        <v>0</v>
      </c>
    </row>
    <row r="237" spans="1:44" collapsed="1" x14ac:dyDescent="0.3">
      <c r="A237" s="193"/>
      <c r="B237" s="350"/>
      <c r="C237" s="442" t="s">
        <v>106</v>
      </c>
      <c r="D237" s="442"/>
      <c r="E237" s="442"/>
      <c r="F237" s="442"/>
      <c r="G237" s="442"/>
      <c r="H237" s="442"/>
      <c r="I237" s="442"/>
      <c r="J237" s="442"/>
      <c r="K237" s="442"/>
      <c r="L237" s="442"/>
      <c r="M237" s="442"/>
      <c r="N237" s="248">
        <f>SUM(N197:N236)</f>
        <v>0</v>
      </c>
      <c r="O237" s="248">
        <f t="shared" ref="O237:Q237" si="539">SUM(O197:O236)</f>
        <v>0</v>
      </c>
      <c r="P237" s="248">
        <f t="shared" si="539"/>
        <v>0</v>
      </c>
      <c r="Q237" s="248">
        <f t="shared" si="539"/>
        <v>0</v>
      </c>
      <c r="R237" s="248">
        <f>SUM(R197:R236)</f>
        <v>0</v>
      </c>
      <c r="S237" s="248">
        <f t="shared" ref="S237:T237" si="540">SUM(S197:S236)</f>
        <v>0</v>
      </c>
      <c r="T237" s="248">
        <f t="shared" si="540"/>
        <v>0</v>
      </c>
      <c r="U237" s="249">
        <f>SUM(N237:T237)</f>
        <v>0</v>
      </c>
      <c r="X237" s="89"/>
      <c r="Y237" s="350"/>
      <c r="Z237" s="440" t="s">
        <v>106</v>
      </c>
      <c r="AA237" s="440"/>
      <c r="AB237" s="440"/>
      <c r="AC237" s="440"/>
      <c r="AD237" s="440"/>
      <c r="AE237" s="440"/>
      <c r="AF237" s="440"/>
      <c r="AG237" s="440"/>
      <c r="AH237" s="440"/>
      <c r="AI237" s="440"/>
      <c r="AJ237" s="440"/>
      <c r="AK237" s="315">
        <f>SUM(AK197:AK236)</f>
        <v>0</v>
      </c>
      <c r="AL237" s="315">
        <f t="shared" ref="AL237:AN237" si="541">SUM(AL197:AL236)</f>
        <v>0</v>
      </c>
      <c r="AM237" s="315">
        <f t="shared" si="541"/>
        <v>0</v>
      </c>
      <c r="AN237" s="315">
        <f t="shared" si="541"/>
        <v>0</v>
      </c>
      <c r="AO237" s="315">
        <f>SUM(AO197:AO236)</f>
        <v>0</v>
      </c>
      <c r="AP237" s="315">
        <f t="shared" ref="AP237:AQ237" si="542">SUM(AP197:AP236)</f>
        <v>0</v>
      </c>
      <c r="AQ237" s="315">
        <f t="shared" si="542"/>
        <v>0</v>
      </c>
      <c r="AR237" s="320">
        <f>SUM(AK237:AQ237)</f>
        <v>0</v>
      </c>
    </row>
    <row r="238" spans="1:44" x14ac:dyDescent="0.3">
      <c r="A238" s="193"/>
      <c r="B238" s="350"/>
      <c r="C238" s="353" t="s">
        <v>107</v>
      </c>
      <c r="D238" s="353"/>
      <c r="E238" s="353"/>
      <c r="F238" s="353"/>
      <c r="G238" s="353"/>
      <c r="H238" s="353"/>
      <c r="I238" s="353"/>
      <c r="J238" s="353"/>
      <c r="K238" s="353"/>
      <c r="L238" s="353"/>
      <c r="M238" s="353"/>
      <c r="N238" s="299">
        <f>MIN(N197+N198,50000)+MIN(N199+N200,50000)+MIN(N201+N202,50000)+MIN(N203+N204,50000)+MIN(N205+N206,50000)+MIN(N207+N208,50000)+MIN(N209+N210,50000)+MIN(N211+N212,50000)+MIN(N213+N214,50000)+MIN(N215+N216,50000)+MIN(N217+N218,50000)+MIN(N219+N220,50000)+MIN(N221+N222,50000)+MIN(N223+N224,50000)+MIN(N225+N226,50000)+MIN(N227+N228,50000)+MIN(N229+N230,50000)+MIN(N231+N232,50000)+MIN(N233+N234,50000)+MIN(N235+N236,50000)</f>
        <v>0</v>
      </c>
      <c r="O238" s="299">
        <f>MAX(0,MIN(O197+O198,50000-SUM(N197:N198)))+MAX(0,MIN(O199+O200,50000-SUM(N199:N200)))+MAX(0,MIN(O201+O202,50000-SUM(N201:N202)))+MAX(0,MIN(O203+O204,50000-SUM(N203:N204)))+MAX(0,MIN(O205+O206,50000-SUM(N205:N206)))+MAX(0,MIN(O207+O208,50000-SUM(N207:N208)))+MAX(0,MIN(O209+O210,50000-SUM(N209:N210)))+MAX(0,MIN(O211+O212,50000-SUM(N211:N212)))+MAX(0,MIN(O213+O214,50000-SUM(N213:N214)))+MAX(0,MIN(O215+O216,50000-SUM(N215:N216)))+MAX(0,MIN(O217+O218,50000-SUM(N217:N218)))+MAX(0,MIN(O219+O220,50000-SUM(N219:N220)))+MAX(0,MIN(O221+O222,50000-SUM(N221:N222)))+MAX(0,MIN(O223+O224,50000-SUM(N223:N224)))+MAX(0,MIN(O225+O226,50000-SUM(N225:N226)))+MAX(0,MIN(O227+O228,50000-SUM(N227:N228)))+MAX(0,MIN(O229+O230,50000-SUM(N229:N230)))+MAX(0,MIN(O231+O232,50000-SUM(N231:N232)))+MAX(0,MIN(O233+O234,50000-SUM(N233:N234)))+MAX(0,MIN(O235+O236,50000-SUM(N235:N236)))</f>
        <v>0</v>
      </c>
      <c r="P238" s="299">
        <f>MAX(0,MIN(SUM(P197:P198),50000-SUM(N197:O198)))+MAX(0,MIN(SUM(P199:P200),50000-SUM(N199:O200)))+MAX(0,MIN(SUM(P201:P202),50000-SUM(N201:O202)))+MAX(0,MIN(SUM(P203:P204),50000-SUM(N203:O204)))+MAX(0,MIN(SUM(P205:P206),50000-SUM(N205:O206)))+MAX(0,MIN(SUM(P207:P208),50000-SUM(N207:O208)))+MAX(0,MIN(SUM(P209:P210),50000-SUM(N209:O210)))+MAX(0,MIN(SUM(P211:P212),50000-SUM(N211:O212)))+MAX(0,MIN(SUM(P213:P214),50000-SUM(N213:O214)))+MAX(0,MIN(SUM(P215:P216),50000-SUM(N215:O216)))+MAX(0,MIN(SUM(P217:P218),50000-SUM(N217:O218)))+MAX(0,MIN(SUM(P219:P220),50000-SUM(N219:O220)))+MAX(0,MIN(SUM(P221:P222),50000-SUM(N221:O222)))+MAX(0,MIN(SUM(P223:P224),50000-SUM(N223:O224)))+MAX(0,MIN(SUM(P225:P226),50000-SUM(N225:O226)))+MAX(0,MIN(SUM(P227:P228),50000-SUM(N227:O228)))+MAX(0,MIN(SUM(P229:P230),50000-SUM(N229:O230)))+MAX(0,MIN(SUM(P231:P232),50000-SUM(N231:O232)))+MAX(0,MIN(SUM(P233:P234),50000-SUM(N233:O234)))+MAX(0,MIN(SUM(P235:P236),50000-SUM(N235:O236)))</f>
        <v>0</v>
      </c>
      <c r="Q238" s="299">
        <f>MAX(0,MIN(SUM(Q197:Q198),50000-SUM(N197:P198)))+MAX(0,MIN(SUM(Q199:Q200),50000-SUM(N199:P200)))+MAX(0,MIN(SUM(Q201:Q202),50000-SUM(N201:P202)))+MAX(0,MIN(SUM(Q203:Q204),50000-SUM(N203:P204)))+MAX(0,MIN(SUM(Q205:Q206),50000-SUM(N205:P206)))+MAX(0,MIN(SUM(Q207:Q208),50000-SUM(N207:P208)))+MAX(0,MIN(SUM(Q209:Q210),50000-SUM(N209:P210)))+MAX(0,MIN(SUM(Q211:Q212),50000-SUM(N211:P212)))+MAX(0,MIN(SUM(Q213:Q214),50000-SUM(N213:P214)))+MAX(0,MIN(SUM(Q215:Q216),50000-SUM(N215:P216)))+MAX(0,MIN(SUM(Q217:Q218),50000-SUM(N217:P218)))+MAX(0,MIN(SUM(Q219:Q220),50000-SUM(N219:P220)))+MAX(0,MIN(SUM(Q221:Q222),50000-SUM(N221:P222)))+MAX(0,MIN(SUM(Q223:Q224),50000-SUM(N223:P224)))+MAX(0,MIN(SUM(Q225:Q226),50000-SUM(N225:P226)))+MAX(0,MIN(SUM(Q227:Q228),50000-SUM(N227:P228)))+MAX(0,MIN(SUM(Q229:Q230),50000-SUM(N229:P230)))+MAX(0,MIN(SUM(Q231:Q232),50000-SUM(N231:P232)))+MAX(0,MIN(SUM(Q233:Q234),50000-SUM(N233:P234)))+MAX(0,MIN(SUM(Q235:Q236),50000-SUM(N235:P236)))</f>
        <v>0</v>
      </c>
      <c r="R238" s="299">
        <f>MAX(0,MIN(SUM(R197:R198),50000-SUM(N197:Q198)))+MAX(0,MIN(SUM(R199:R200),50000-SUM(N199:Q200)))+MAX(0,MIN(SUM(R201:R202),50000-SUM(N201:Q202)))+MAX(0,MIN(SUM(R203:R204),50000-SUM(N203:Q204)))+MAX(0,MIN(SUM(R205:R206),50000-SUM(N205:Q206)))+MAX(0,MIN(SUM(R207:R208),50000-SUM(N207:Q208)))+MAX(0,MIN(SUM(R209:R210),50000-SUM(N209:Q210)))+MAX(0,MIN(SUM(R211:R212),50000-SUM(N211:Q212)))+MAX(0,MIN(SUM(R213:R214),50000-SUM(N213:Q214)))+MAX(0,MIN(SUM(R215:R216),50000-SUM(N215:Q216)))+MAX(0,MIN(SUM(R217:R218),50000-SUM(N217:Q218)))+MAX(0,MIN(SUM(R219:R220),50000-SUM(N219:Q220)))+MAX(0,MIN(SUM(R221:R222),50000-SUM(N221:Q222)))+MAX(0,MIN(SUM(R223:R224),50000-SUM(N223:Q224)))+MAX(0,MIN(SUM(R225:R226),50000-SUM(N225:Q226)))+MAX(0,MIN(SUM(R227:R228),50000-SUM(N227:Q228)))+MAX(0,MIN(SUM(R229:R230),50000-SUM(N229:Q230)))+MAX(0,MIN(SUM(R231:R232),50000-SUM(N231:Q232)))+MAX(0,MIN(SUM(R233:R234),50000-SUM(N233:Q234)))+MAX(0,MIN(SUM(R235:R236),50000-SUM(N235:Q236)))</f>
        <v>0</v>
      </c>
      <c r="S238" s="299">
        <f>MAX(0,MIN(SUM(S197:S198),50000-SUM(N197:R198)))+MAX(0,MIN(SUM(S199:S200),50000-SUM(N199:R200)))+MAX(0,MIN(SUM(S201:S202),50000-SUM(N201:R202)))+MAX(0,MIN(SUM(S203:S204),50000-SUM(N203:R204)))+MAX(0,MIN(SUM(S205:S206),50000-SUM(N205:R206)))+MAX(0,MIN(SUM(S207:S208),50000-SUM(N207:R208)))+MAX(0,MIN(SUM(S209:S210),50000-SUM(N209:R210)))+MAX(0,MIN(SUM(S211:S212),50000-SUM(N211:R212)))+MAX(0,MIN(SUM(S213:S214),50000-SUM(N213:R214)))+MAX(0,MIN(SUM(S215:S216),50000-SUM(N215:R216)))+MAX(0,MIN(SUM(S217:S218),50000-SUM(N217:R218)))+MAX(0,MIN(SUM(S219:S220),50000-SUM(N219:R220)))+MAX(0,MIN(SUM(S221:S222),50000-SUM(N221:R222)))+MAX(0,MIN(SUM(S223:S224),50000-SUM(N223:R224)))+MAX(0,MIN(SUM(S225:S226),50000-SUM(N225:R226)))+MAX(0,MIN(SUM(S227:S228),50000-SUM(N227:R228)))+MAX(0,MIN(SUM(S229:S230),50000-SUM(N229:R230)))+MAX(0,MIN(SUM(S231:S232),50000-SUM(N231:R232)))+MAX(0,MIN(SUM(S233:S234),50000-SUM(N233:R234)))+MAX(0,MIN(SUM(S235:S236),50000-SUM(N235:R236)))</f>
        <v>0</v>
      </c>
      <c r="T238" s="299">
        <f>MAX(0,MIN(SUM(T197:T198),50000-SUM(N197:S198)))+MAX(0,MIN(SUM(T199:T200),50000-SUM(N199:S200)))+MAX(0,MIN(SUM(T201:T202),50000-SUM(N201:S202)))+MAX(0,MIN(SUM(T203:T204),50000-SUM(N203:S204)))+MAX(0,MIN(SUM(T205:T206),50000-SUM(N205:S206)))+MAX(0,MIN(SUM(T207:T208),50000-SUM(N207:S208)))+MAX(0,MIN(SUM(T209:T210),50000-SUM(N209:S210)))+MAX(0,MIN(SUM(T211:T212),50000-SUM(N211:S212)))+MAX(0,MIN(SUM(T213:T214),50000-SUM(N213:S214)))+MAX(0,MIN(SUM(T215:T216),50000-SUM(N215:S216)))+MAX(0,MIN(SUM(T217:T218),50000-SUM(N217:S218)))+MAX(0,MIN(SUM(T219:T220),50000-SUM(N219:S220)))+MAX(0,MIN(SUM(T221:T222),50000-SUM(N221:S222)))+MAX(0,MIN(SUM(T223:T224),50000-SUM(N223:S224)))+MAX(0,MIN(SUM(T225:T226),50000-SUM(N225:S226)))+MAX(0,MIN(SUM(T227:T228),50000-SUM(N227:S228)))+MAX(0,MIN(SUM(T229:T230),50000-SUM(N229:S230)))+MAX(0,MIN(SUM(T231:T232),50000-SUM(N231:S232)))+MAX(0,MIN(SUM(T233:T234),50000-SUM(N233:S234)))+MAX(0,MIN(SUM(T235:T236),50000-SUM(N235:S236)))</f>
        <v>0</v>
      </c>
      <c r="U238" s="296">
        <f>SUM(N238:T238)</f>
        <v>0</v>
      </c>
      <c r="X238" s="89"/>
      <c r="Y238" s="350"/>
      <c r="Z238" s="353" t="s">
        <v>107</v>
      </c>
      <c r="AA238" s="353"/>
      <c r="AB238" s="353"/>
      <c r="AC238" s="353"/>
      <c r="AD238" s="353"/>
      <c r="AE238" s="353"/>
      <c r="AF238" s="353"/>
      <c r="AG238" s="353"/>
      <c r="AH238" s="353"/>
      <c r="AI238" s="353"/>
      <c r="AJ238" s="353"/>
      <c r="AK238" s="321">
        <f>MIN(AK197+AK198,50000)+MIN(AK199+AK200,50000)+MIN(AK201+AK202,50000)+MIN(AK203+AK204,50000)+MIN(AK205+AK206,50000)+MIN(AK207+AK208,50000)+MIN(AK209+AK210,50000)+MIN(AK211+AK212,50000)+MIN(AK213+AK214,50000)+MIN(AK215+AK216,50000)+MIN(AK217+AK218,50000)+MIN(AK219+AK220,50000)+MIN(AK221+AK222,50000)+MIN(AK223+AK224,50000)+MIN(AK225+AK226,50000)+MIN(AK227+AK228,50000)+MIN(AK229+AK230,50000)+MIN(AK231+AK232,50000)+MIN(AK233+AK234,50000)+MIN(AK235+AK236,50000)</f>
        <v>0</v>
      </c>
      <c r="AL238" s="321">
        <f>MAX(0,MIN(AL197+AL198,50000-SUM(AK197:AK198)))+MAX(0,MIN(AL199+AL200,50000-SUM(AK199:AK200)))+MAX(0,MIN(AL201+AL202,50000-SUM(AK201:AK202)))+MAX(0,MIN(AL203+AL204,50000-SUM(AK203:AK204)))+MAX(0,MIN(AL205+AL206,50000-SUM(AK205:AK206)))+MAX(0,MIN(AL207+AL208,50000-SUM(AK207:AK208)))+MAX(0,MIN(AL209+AL210,50000-SUM(AK209:AK210)))+MAX(0,MIN(AL211+AL212,50000-SUM(AK211:AK212)))+MAX(0,MIN(AL213+AL214,50000-SUM(AK213:AK214)))+MAX(0,MIN(AL215+AL216,50000-SUM(AK215:AK216)))+MAX(0,MIN(AL217+AL218,50000-SUM(AK217:AK218)))+MAX(0,MIN(AL219+AL220,50000-SUM(AK219:AK220)))+MAX(0,MIN(AL221+AL222,50000-SUM(AK221:AK222)))+MAX(0,MIN(AL223+AL224,50000-SUM(AK223:AK224)))+MAX(0,MIN(AL225+AL226,50000-SUM(AK225:AK226)))+MAX(0,MIN(AL227+AL228,50000-SUM(AK227:AK228)))+MAX(0,MIN(AL229+AL230,50000-SUM(AK229:AK230)))+MAX(0,MIN(AL231+AL232,50000-SUM(AK231:AK232)))+MAX(0,MIN(AL233+AL234,50000-SUM(AK233:AK234)))+MAX(0,MIN(AL235+AL236,50000-SUM(AK235:AK236)))</f>
        <v>0</v>
      </c>
      <c r="AM238" s="321">
        <f>MAX(0,MIN(SUM(AM197:AM198),50000-SUM(AK197:AL198)))+MAX(0,MIN(SUM(AM199:AM200),50000-SUM(AK199:AL200)))+MAX(0,MIN(SUM(AM201:AM202),50000-SUM(AK201:AL202)))+MAX(0,MIN(SUM(AM203:AM204),50000-SUM(AK203:AL204)))+MAX(0,MIN(SUM(AM205:AM206),50000-SUM(AK205:AL206)))+MAX(0,MIN(SUM(AM207:AM208),50000-SUM(AK207:AL208)))+MAX(0,MIN(SUM(AM209:AM210),50000-SUM(AK209:AL210)))+MAX(0,MIN(SUM(AM211:AM212),50000-SUM(AK211:AL212)))+MAX(0,MIN(SUM(AM213:AM214),50000-SUM(AK213:AL214)))+MAX(0,MIN(SUM(AM215:AM216),50000-SUM(AK215:AL216)))+MAX(0,MIN(SUM(AM217:AM218),50000-SUM(AK217:AL218)))+MAX(0,MIN(SUM(AM219:AM220),50000-SUM(AK219:AL220)))+MAX(0,MIN(SUM(AM221:AM222),50000-SUM(AK221:AL222)))+MAX(0,MIN(SUM(AM223:AM224),50000-SUM(AK223:AL224)))+MAX(0,MIN(SUM(AM225:AM226),50000-SUM(AK225:AL226)))+MAX(0,MIN(SUM(AM227:AM228),50000-SUM(AK227:AL228)))+MAX(0,MIN(SUM(AM229:AM230),50000-SUM(AK229:AL230)))+MAX(0,MIN(SUM(AM231:AM232),50000-SUM(AK231:AL232)))+MAX(0,MIN(SUM(AM233:AM234),50000-SUM(AK233:AL234)))+MAX(0,MIN(SUM(AM235:AM236),50000-SUM(AK235:AL236)))</f>
        <v>0</v>
      </c>
      <c r="AN238" s="321">
        <f>MAX(0,MIN(SUM(AN197:AN198),50000-SUM(AK197:AM198)))+MAX(0,MIN(SUM(AN199:AN200),50000-SUM(AK199:AM200)))+MAX(0,MIN(SUM(AN201:AN202),50000-SUM(AK201:AM202)))+MAX(0,MIN(SUM(AN203:AN204),50000-SUM(AK203:AM204)))+MAX(0,MIN(SUM(AN205:AN206),50000-SUM(AK205:AM206)))+MAX(0,MIN(SUM(AN207:AN208),50000-SUM(AK207:AM208)))+MAX(0,MIN(SUM(AN209:AN210),50000-SUM(AK209:AM210)))+MAX(0,MIN(SUM(AN211:AN212),50000-SUM(AK211:AM212)))+MAX(0,MIN(SUM(AN213:AN214),50000-SUM(AK213:AM214)))+MAX(0,MIN(SUM(AN215:AN216),50000-SUM(AK215:AM216)))+MAX(0,MIN(SUM(AN217:AN218),50000-SUM(AK217:AM218)))+MAX(0,MIN(SUM(AN219:AN220),50000-SUM(AK219:AM220)))+MAX(0,MIN(SUM(AN221:AN222),50000-SUM(AK221:AM222)))+MAX(0,MIN(SUM(AN223:AN224),50000-SUM(AK223:AM224)))+MAX(0,MIN(SUM(AN225:AN226),50000-SUM(AK225:AM226)))+MAX(0,MIN(SUM(AN227:AN228),50000-SUM(AK227:AM228)))+MAX(0,MIN(SUM(AN229:AN230),50000-SUM(AK229:AM230)))+MAX(0,MIN(SUM(AN231:AN232),50000-SUM(AK231:AM232)))+MAX(0,MIN(SUM(AN233:AN234),50000-SUM(AK233:AM234)))+MAX(0,MIN(SUM(AN235:AN236),50000-SUM(AK235:AM236)))</f>
        <v>0</v>
      </c>
      <c r="AO238" s="321">
        <f>MAX(0,MIN(SUM(AO197:AO198),50000-SUM(AK197:AN198)))+MAX(0,MIN(SUM(AO199:AO200),50000-SUM(AK199:AN200)))+MAX(0,MIN(SUM(AO201:AO202),50000-SUM(AK201:AN202)))+MAX(0,MIN(SUM(AO203:AO204),50000-SUM(AK203:AN204)))+MAX(0,MIN(SUM(AO205:AO206),50000-SUM(AK205:AN206)))+MAX(0,MIN(SUM(AO207:AO208),50000-SUM(AK207:AN208)))+MAX(0,MIN(SUM(AO209:AO210),50000-SUM(AK209:AN210)))+MAX(0,MIN(SUM(AO211:AO212),50000-SUM(AK211:AN212)))+MAX(0,MIN(SUM(AO213:AO214),50000-SUM(AK213:AN214)))+MAX(0,MIN(SUM(AO215:AO216),50000-SUM(AK215:AN216)))+MAX(0,MIN(SUM(AO217:AO218),50000-SUM(AK217:AN218)))+MAX(0,MIN(SUM(AO219:AO220),50000-SUM(AK219:AN220)))+MAX(0,MIN(SUM(AO221:AO222),50000-SUM(AK221:AN222)))+MAX(0,MIN(SUM(AO223:AO224),50000-SUM(AK223:AN224)))+MAX(0,MIN(SUM(AO225:AO226),50000-SUM(AK225:AN226)))+MAX(0,MIN(SUM(AO227:AO228),50000-SUM(AK227:AN228)))+MAX(0,MIN(SUM(AO229:AO230),50000-SUM(AK229:AN230)))+MAX(0,MIN(SUM(AO231:AO232),50000-SUM(AK231:AN232)))+MAX(0,MIN(SUM(AO233:AO234),50000-SUM(AK233:AN234)))+MAX(0,MIN(SUM(AO235:AO236),50000-SUM(AK235:AN236)))</f>
        <v>0</v>
      </c>
      <c r="AP238" s="321">
        <f>MAX(0,MIN(SUM(AP197:AP198),50000-SUM(AK197:AO198)))+MAX(0,MIN(SUM(AP199:AP200),50000-SUM(AK199:AO200)))+MAX(0,MIN(SUM(AP201:AP202),50000-SUM(AK201:AO202)))+MAX(0,MIN(SUM(AP203:AP204),50000-SUM(AK203:AO204)))+MAX(0,MIN(SUM(AP205:AP206),50000-SUM(AK205:AO206)))+MAX(0,MIN(SUM(AP207:AP208),50000-SUM(AK207:AO208)))+MAX(0,MIN(SUM(AP209:AP210),50000-SUM(AK209:AO210)))+MAX(0,MIN(SUM(AP211:AP212),50000-SUM(AK211:AO212)))+MAX(0,MIN(SUM(AP213:AP214),50000-SUM(AK213:AO214)))+MAX(0,MIN(SUM(AP215:AP216),50000-SUM(AK215:AO216)))+MAX(0,MIN(SUM(AP217:AP218),50000-SUM(AK217:AO218)))+MAX(0,MIN(SUM(AP219:AP220),50000-SUM(AK219:AO220)))+MAX(0,MIN(SUM(AP221:AP222),50000-SUM(AK221:AO222)))+MAX(0,MIN(SUM(AP223:AP224),50000-SUM(AK223:AO224)))+MAX(0,MIN(SUM(AP225:AP226),50000-SUM(AK225:AO226)))+MAX(0,MIN(SUM(AP227:AP228),50000-SUM(AK227:AO228)))+MAX(0,MIN(SUM(AP229:AP230),50000-SUM(AK229:AO230)))+MAX(0,MIN(SUM(AP231:AP232),50000-SUM(AK231:AO232)))+MAX(0,MIN(SUM(AP233:AP234),50000-SUM(AK233:AO234)))+MAX(0,MIN(SUM(AP235:AP236),50000-SUM(AK235:AO236)))</f>
        <v>0</v>
      </c>
      <c r="AQ238" s="321">
        <f>MAX(0,MIN(SUM(AQ197:AQ198),50000-SUM(AK197:AP198)))+MAX(0,MIN(SUM(AQ199:AQ200),50000-SUM(AK199:AP200)))+MAX(0,MIN(SUM(AQ201:AQ202),50000-SUM(AK201:AP202)))+MAX(0,MIN(SUM(AQ203:AQ204),50000-SUM(AK203:AP204)))+MAX(0,MIN(SUM(AQ205:AQ206),50000-SUM(AK205:AP206)))+MAX(0,MIN(SUM(AQ207:AQ208),50000-SUM(AK207:AP208)))+MAX(0,MIN(SUM(AQ209:AQ210),50000-SUM(AK209:AP210)))+MAX(0,MIN(SUM(AQ211:AQ212),50000-SUM(AK211:AP212)))+MAX(0,MIN(SUM(AQ213:AQ214),50000-SUM(AK213:AP214)))+MAX(0,MIN(SUM(AQ215:AQ216),50000-SUM(AK215:AP216)))+MAX(0,MIN(SUM(AQ217:AQ218),50000-SUM(AK217:AP218)))+MAX(0,MIN(SUM(AQ219:AQ220),50000-SUM(AK219:AP220)))+MAX(0,MIN(SUM(AQ221:AQ222),50000-SUM(AK221:AP222)))+MAX(0,MIN(SUM(AQ223:AQ224),50000-SUM(AK223:AP224)))+MAX(0,MIN(SUM(AQ225:AQ226),50000-SUM(AK225:AP226)))+MAX(0,MIN(SUM(AQ227:AQ228),50000-SUM(AK227:AP228)))+MAX(0,MIN(SUM(AQ229:AQ230),50000-SUM(AK229:AP230)))+MAX(0,MIN(SUM(AQ231:AQ232),50000-SUM(AK231:AP232)))+MAX(0,MIN(SUM(AQ233:AQ234),50000-SUM(AK233:AP234)))+MAX(0,MIN(SUM(AQ235:AQ236),50000-SUM(AK235:AP236)))</f>
        <v>0</v>
      </c>
      <c r="AR238" s="296">
        <f>SUM(AK238:AQ238)</f>
        <v>0</v>
      </c>
    </row>
    <row r="239" spans="1:44" ht="15" thickBot="1" x14ac:dyDescent="0.35">
      <c r="A239" s="193"/>
      <c r="B239" s="351"/>
      <c r="C239" s="439" t="s">
        <v>108</v>
      </c>
      <c r="D239" s="439"/>
      <c r="E239" s="439"/>
      <c r="F239" s="439"/>
      <c r="G239" s="439"/>
      <c r="H239" s="439"/>
      <c r="I239" s="439"/>
      <c r="J239" s="439"/>
      <c r="K239" s="439"/>
      <c r="L239" s="439"/>
      <c r="M239" s="439"/>
      <c r="N239" s="300">
        <f>N237-N238</f>
        <v>0</v>
      </c>
      <c r="O239" s="300">
        <f t="shared" ref="O239:Q239" si="543">O237-O238</f>
        <v>0</v>
      </c>
      <c r="P239" s="300">
        <f t="shared" si="543"/>
        <v>0</v>
      </c>
      <c r="Q239" s="300">
        <f t="shared" si="543"/>
        <v>0</v>
      </c>
      <c r="R239" s="300">
        <f>R237-R238</f>
        <v>0</v>
      </c>
      <c r="S239" s="300">
        <f t="shared" ref="S239:T239" si="544">S237-S238</f>
        <v>0</v>
      </c>
      <c r="T239" s="300">
        <f t="shared" si="544"/>
        <v>0</v>
      </c>
      <c r="U239" s="301">
        <f>SUM(N239:T239)</f>
        <v>0</v>
      </c>
      <c r="X239" s="89"/>
      <c r="Y239" s="351"/>
      <c r="Z239" s="439" t="s">
        <v>108</v>
      </c>
      <c r="AA239" s="439"/>
      <c r="AB239" s="439"/>
      <c r="AC239" s="439"/>
      <c r="AD239" s="439"/>
      <c r="AE239" s="439"/>
      <c r="AF239" s="439"/>
      <c r="AG239" s="439"/>
      <c r="AH239" s="439"/>
      <c r="AI239" s="439"/>
      <c r="AJ239" s="439"/>
      <c r="AK239" s="322">
        <f>AK237-AK238</f>
        <v>0</v>
      </c>
      <c r="AL239" s="322">
        <f t="shared" ref="AL239:AN239" si="545">AL237-AL238</f>
        <v>0</v>
      </c>
      <c r="AM239" s="322">
        <f t="shared" si="545"/>
        <v>0</v>
      </c>
      <c r="AN239" s="322">
        <f t="shared" si="545"/>
        <v>0</v>
      </c>
      <c r="AO239" s="322">
        <f>AO237-AO238</f>
        <v>0</v>
      </c>
      <c r="AP239" s="322">
        <f t="shared" ref="AP239:AQ239" si="546">AP237-AP238</f>
        <v>0</v>
      </c>
      <c r="AQ239" s="322">
        <f t="shared" si="546"/>
        <v>0</v>
      </c>
      <c r="AR239" s="301">
        <f>SUM(AK239:AQ239)</f>
        <v>0</v>
      </c>
    </row>
    <row r="240" spans="1:44" x14ac:dyDescent="0.3">
      <c r="C240" s="340" t="s">
        <v>50</v>
      </c>
      <c r="D240" s="340"/>
      <c r="E240" s="340"/>
      <c r="F240" s="340"/>
      <c r="G240" s="340"/>
      <c r="H240" s="340"/>
      <c r="I240" s="340"/>
      <c r="J240" s="340"/>
      <c r="K240" s="340"/>
      <c r="L240" s="340"/>
      <c r="M240" s="340"/>
      <c r="N240" s="302">
        <f>SUM(N176+N178+N181+N188+N191+N196+N237)</f>
        <v>0</v>
      </c>
      <c r="O240" s="302">
        <f>SUM(O176+O178+O181+O188+O191+O196+O237)</f>
        <v>0</v>
      </c>
      <c r="P240" s="302">
        <f>SUM(P176+P178+P181+P188+P191+P196+P237)</f>
        <v>0</v>
      </c>
      <c r="Q240" s="302">
        <f>SUM(Q176+Q178+Q181+Q188+Q191+Q196+Q237)</f>
        <v>0</v>
      </c>
      <c r="R240" s="302">
        <f>SUM(R176+R178+R181+R188+R191+R196+R237)</f>
        <v>0</v>
      </c>
      <c r="S240" s="302">
        <f t="shared" ref="S240" si="547">SUM(S176+S178+S181+S188+S191+S196+S237)</f>
        <v>0</v>
      </c>
      <c r="T240" s="302">
        <f>SUM(T176+T178+T181+T188+T191+T196+T237)</f>
        <v>0</v>
      </c>
      <c r="U240" s="303">
        <f>SUM(N240:T240)</f>
        <v>0</v>
      </c>
      <c r="Z240" s="340" t="s">
        <v>50</v>
      </c>
      <c r="AA240" s="340"/>
      <c r="AB240" s="340"/>
      <c r="AC240" s="340"/>
      <c r="AD240" s="340"/>
      <c r="AE240" s="340"/>
      <c r="AF240" s="340"/>
      <c r="AG240" s="340"/>
      <c r="AH240" s="340"/>
      <c r="AI240" s="340"/>
      <c r="AJ240" s="340"/>
      <c r="AK240" s="315">
        <f>SUM(AK176+AK178+AK181+AK188+AK191+AK196+AK237)</f>
        <v>0</v>
      </c>
      <c r="AL240" s="315">
        <f>SUM(AL176+AL178+AL181+AL188+AL191+AL196+AL237)</f>
        <v>0</v>
      </c>
      <c r="AM240" s="315">
        <f>SUM(AM176+AM178+AM181+AM188+AM191+AM196+AM237)</f>
        <v>0</v>
      </c>
      <c r="AN240" s="315">
        <f>SUM(AN176+AN178+AN181+AN188+AN191+AN196+AN237)</f>
        <v>0</v>
      </c>
      <c r="AO240" s="315">
        <f>SUM(AO176+AO178+AO181+AO188+AO191+AO196+AO237)</f>
        <v>0</v>
      </c>
      <c r="AP240" s="315">
        <f t="shared" ref="AP240" si="548">SUM(AP176+AP178+AP181+AP188+AP191+AP196+AP237)</f>
        <v>0</v>
      </c>
      <c r="AQ240" s="315">
        <f>SUM(AQ176+AQ178+AQ181+AQ188+AQ191+AQ196+AQ237)</f>
        <v>0</v>
      </c>
      <c r="AR240" s="323">
        <f>SUM(AK240:AQ240)</f>
        <v>0</v>
      </c>
    </row>
    <row r="241" spans="1:44" x14ac:dyDescent="0.3">
      <c r="C241" s="158"/>
      <c r="D241" s="158"/>
      <c r="E241" s="158"/>
      <c r="F241" s="158"/>
      <c r="G241" s="158"/>
      <c r="H241" s="158"/>
      <c r="I241" s="158"/>
      <c r="J241" s="158"/>
      <c r="K241" s="158"/>
      <c r="L241" s="158"/>
      <c r="M241" s="158"/>
      <c r="N241" s="175"/>
      <c r="O241" s="175"/>
      <c r="P241" s="175"/>
      <c r="Q241" s="175"/>
      <c r="R241" s="175"/>
      <c r="S241" s="175"/>
      <c r="T241" s="175"/>
      <c r="U241" s="250"/>
    </row>
    <row r="242" spans="1:44" x14ac:dyDescent="0.3">
      <c r="A242" s="68"/>
      <c r="B242" s="438" t="s">
        <v>51</v>
      </c>
      <c r="C242" s="438"/>
      <c r="D242" s="438"/>
      <c r="E242" s="438"/>
      <c r="F242" s="438"/>
      <c r="G242" s="438"/>
      <c r="H242" s="438"/>
      <c r="I242" s="438"/>
      <c r="J242" s="438"/>
      <c r="K242" s="438"/>
      <c r="L242" s="438"/>
      <c r="M242" s="438"/>
      <c r="N242" s="438"/>
      <c r="O242" s="438"/>
      <c r="P242" s="438"/>
      <c r="Q242" s="438"/>
      <c r="R242" s="438"/>
      <c r="S242" s="70"/>
      <c r="T242" s="70"/>
      <c r="U242" s="88"/>
      <c r="X242" s="89"/>
      <c r="Y242" s="443" t="s">
        <v>185</v>
      </c>
      <c r="Z242" s="443"/>
      <c r="AA242" s="443"/>
      <c r="AB242" s="443"/>
      <c r="AC242" s="443"/>
      <c r="AD242" s="443"/>
      <c r="AE242" s="443"/>
      <c r="AF242" s="443"/>
      <c r="AG242" s="443"/>
      <c r="AH242" s="443"/>
      <c r="AI242" s="443"/>
      <c r="AJ242" s="443"/>
      <c r="AK242" s="443"/>
      <c r="AL242" s="443"/>
      <c r="AM242" s="443"/>
      <c r="AN242" s="443"/>
      <c r="AO242" s="443"/>
      <c r="AP242" s="124"/>
      <c r="AQ242" s="124"/>
      <c r="AR242" s="90"/>
    </row>
    <row r="243" spans="1:44" x14ac:dyDescent="0.3">
      <c r="A243" s="68"/>
      <c r="M243" s="158" t="s">
        <v>109</v>
      </c>
      <c r="N243" s="271">
        <f>N244-N198-N200-N202-N204-N206-N208-N210-N212-N214-N216-N218-N220-N222-N224-N226-N228-N230-N232-N234-N236</f>
        <v>0</v>
      </c>
      <c r="O243" s="271">
        <f t="shared" ref="O243:Q243" si="549">O244-O198-O200-O202-O204-O206-O208-O210-O212-O214-O216-O218-O220-O222-O224-O226-O228-O230-O232-O234-O236</f>
        <v>0</v>
      </c>
      <c r="P243" s="271">
        <f t="shared" si="549"/>
        <v>0</v>
      </c>
      <c r="Q243" s="271">
        <f t="shared" si="549"/>
        <v>0</v>
      </c>
      <c r="R243" s="271">
        <f>R244-R198-R200-R202-R204-R206-R208-R210-R212-R214-R216-R218-R220-R222-R224-R226-R228-R230-R232-R234-R236</f>
        <v>0</v>
      </c>
      <c r="S243" s="271">
        <f>S244-S198-S200-S202-S204-S206-S208-S210-S212-S214-S216-S218-S220-S222-S224-S226-S228-S230-S232-S234-S236</f>
        <v>0</v>
      </c>
      <c r="T243" s="271">
        <f t="shared" ref="T243" si="550">T244-T198-T200-T202-T204-T206-T208-T210-T212-T214-T216-T218-T220-T222-T224-T226-T228-T230-T232-T234-T236</f>
        <v>0</v>
      </c>
      <c r="U243" s="304">
        <f t="shared" ref="U243:U259" si="551">SUM(N243:T243)</f>
        <v>0</v>
      </c>
      <c r="X243" s="89"/>
      <c r="AJ243" s="158" t="s">
        <v>109</v>
      </c>
      <c r="AK243" s="271">
        <f>AK244-AK198-AK200-AK202-AK204-AK206-AK208-AK210-AK212-AK214-AK216-AK218-AK220-AK222-AK224-AK226-AK228-AK230-AK232-AK234-AK236</f>
        <v>0</v>
      </c>
      <c r="AL243" s="271">
        <f t="shared" ref="AL243:AN243" si="552">AL244-AL198-AL200-AL202-AL204-AL206-AL208-AL210-AL212-AL214-AL216-AL218-AL220-AL222-AL224-AL226-AL228-AL230-AL232-AL234-AL236</f>
        <v>0</v>
      </c>
      <c r="AM243" s="271">
        <f t="shared" si="552"/>
        <v>0</v>
      </c>
      <c r="AN243" s="271">
        <f t="shared" si="552"/>
        <v>0</v>
      </c>
      <c r="AO243" s="271">
        <f>AO244-AO198-AO200-AO202-AO204-AO206-AO208-AO210-AO212-AO214-AO216-AO218-AO220-AO222-AO224-AO226-AO228-AO230-AO232-AO234-AO236</f>
        <v>0</v>
      </c>
      <c r="AP243" s="271">
        <f>AP244-AP198-AP200-AP202-AP204-AP206-AP208-AP210-AP212-AP214-AP216-AP218-AP220-AP222-AP224-AP226-AP228-AP230-AP232-AP234-AP236</f>
        <v>0</v>
      </c>
      <c r="AQ243" s="271">
        <f t="shared" ref="AQ243" si="553">AQ244-AQ198-AQ200-AQ202-AQ204-AQ206-AQ208-AQ210-AQ212-AQ214-AQ216-AQ218-AQ220-AQ222-AQ224-AQ226-AQ228-AQ230-AQ232-AQ234-AQ236</f>
        <v>0</v>
      </c>
      <c r="AR243" s="304">
        <f t="shared" ref="AR243:AR259" si="554">SUM(AK243:AQ243)</f>
        <v>0</v>
      </c>
    </row>
    <row r="244" spans="1:44" x14ac:dyDescent="0.3">
      <c r="A244" s="68"/>
      <c r="B244" s="68"/>
      <c r="C244" s="68"/>
      <c r="D244" s="68"/>
      <c r="E244" s="68"/>
      <c r="F244" s="68"/>
      <c r="G244" s="68"/>
      <c r="H244" s="68"/>
      <c r="I244" s="68"/>
      <c r="J244" s="68"/>
      <c r="K244" s="68"/>
      <c r="L244" s="68"/>
      <c r="M244" s="153" t="s">
        <v>53</v>
      </c>
      <c r="N244" s="305">
        <f>SUM(N240+N164+N157+N152+N144)</f>
        <v>0</v>
      </c>
      <c r="O244" s="305">
        <f>SUM(O240+O164+O157+O152+O144)</f>
        <v>0</v>
      </c>
      <c r="P244" s="305">
        <f>SUM(P240+P164+P157+P152+P144)</f>
        <v>0</v>
      </c>
      <c r="Q244" s="305">
        <f>SUM(Q240+Q164+Q157+Q152+Q144)</f>
        <v>0</v>
      </c>
      <c r="R244" s="305">
        <f>SUM(R240+R164+R157+R152+R144)</f>
        <v>0</v>
      </c>
      <c r="S244" s="305">
        <f t="shared" ref="S244" si="555">SUM(S240+S164+S157+S152+S144)</f>
        <v>0</v>
      </c>
      <c r="T244" s="305">
        <f>SUM(T240+T164+T157+T152+T144)</f>
        <v>0</v>
      </c>
      <c r="U244" s="306">
        <f t="shared" si="551"/>
        <v>0</v>
      </c>
      <c r="X244" s="89"/>
      <c r="Y244" s="89"/>
      <c r="Z244" s="89"/>
      <c r="AA244" s="89"/>
      <c r="AB244" s="89"/>
      <c r="AC244" s="89"/>
      <c r="AD244" s="89"/>
      <c r="AE244" s="89"/>
      <c r="AF244" s="89"/>
      <c r="AG244" s="89"/>
      <c r="AH244" s="89"/>
      <c r="AI244" s="89"/>
      <c r="AJ244" s="157" t="s">
        <v>53</v>
      </c>
      <c r="AK244" s="313">
        <f>SUM(AK240+AK164+AK157+AK152+AK144)</f>
        <v>0</v>
      </c>
      <c r="AL244" s="313">
        <f>SUM(AL240+AL164+AL157+AL152+AL144)</f>
        <v>0</v>
      </c>
      <c r="AM244" s="313">
        <f>SUM(AM240+AM164+AM157+AM152+AM144)</f>
        <v>0</v>
      </c>
      <c r="AN244" s="313">
        <f>SUM(AN240+AN164+AN157+AN152+AN144)</f>
        <v>0</v>
      </c>
      <c r="AO244" s="313">
        <f>SUM(AO240+AO164+AO157+AO152+AO144)</f>
        <v>0</v>
      </c>
      <c r="AP244" s="313">
        <f t="shared" ref="AP244" si="556">SUM(AP240+AP164+AP157+AP152+AP144)</f>
        <v>0</v>
      </c>
      <c r="AQ244" s="313">
        <f>SUM(AQ240+AQ164+AQ157+AQ152+AQ144)</f>
        <v>0</v>
      </c>
      <c r="AR244" s="323">
        <f t="shared" si="554"/>
        <v>0</v>
      </c>
    </row>
    <row r="245" spans="1:44" hidden="1" x14ac:dyDescent="0.3">
      <c r="A245" s="68"/>
      <c r="B245" s="68"/>
      <c r="C245" s="68"/>
      <c r="D245" s="68"/>
      <c r="E245" s="68"/>
      <c r="F245" s="68"/>
      <c r="G245" s="68"/>
      <c r="H245" s="68"/>
      <c r="I245" s="68"/>
      <c r="J245" s="68"/>
      <c r="K245" s="68"/>
      <c r="L245" s="68"/>
      <c r="M245" s="153" t="s">
        <v>114</v>
      </c>
      <c r="N245" s="305">
        <f>IF($H$263="Include",Budget!N142,0)</f>
        <v>0</v>
      </c>
      <c r="O245" s="305">
        <f>IF($H$263="Include",Budget!O142,0)</f>
        <v>0</v>
      </c>
      <c r="P245" s="305">
        <f>IF($H$263="Include",Budget!P142,0)</f>
        <v>0</v>
      </c>
      <c r="Q245" s="305">
        <f>IF($H$263="Include",Budget!Q142,0)</f>
        <v>0</v>
      </c>
      <c r="R245" s="305">
        <f>IF($H$263="Include",Budget!R142,0)</f>
        <v>0</v>
      </c>
      <c r="S245" s="305">
        <f>IF($H$263="Include",Budget!S142,0)</f>
        <v>0</v>
      </c>
      <c r="T245" s="305">
        <f>IF($H$263="Include",Budget!T142,0)</f>
        <v>0</v>
      </c>
      <c r="U245" s="306">
        <f t="shared" si="551"/>
        <v>0</v>
      </c>
      <c r="X245" s="89"/>
      <c r="Y245" s="89"/>
      <c r="Z245" s="89"/>
      <c r="AA245" s="89"/>
      <c r="AB245" s="89"/>
      <c r="AC245" s="89"/>
      <c r="AD245" s="89"/>
      <c r="AE245" s="89"/>
      <c r="AF245" s="89"/>
      <c r="AG245" s="89"/>
      <c r="AH245" s="89"/>
      <c r="AI245" s="89"/>
      <c r="AJ245" s="157" t="s">
        <v>114</v>
      </c>
      <c r="AK245" s="313">
        <f>IF($H$263="Include",Budget!AK142,0)</f>
        <v>0</v>
      </c>
      <c r="AL245" s="313">
        <f>IF($H$263="Include",Budget!AL142,0)</f>
        <v>0</v>
      </c>
      <c r="AM245" s="313">
        <f>IF($H$263="Include",Budget!AM142,0)</f>
        <v>0</v>
      </c>
      <c r="AN245" s="313">
        <f>IF($H$263="Include",Budget!AN142,0)</f>
        <v>0</v>
      </c>
      <c r="AO245" s="313">
        <f>IF($H$263="Include",Budget!AO142,0)</f>
        <v>0</v>
      </c>
      <c r="AP245" s="313">
        <f>IF($H$263="Include",Budget!AP142,0)</f>
        <v>0</v>
      </c>
      <c r="AQ245" s="313">
        <f>IF($H$263="Include",Budget!AQ142,0)</f>
        <v>0</v>
      </c>
      <c r="AR245" s="323">
        <f t="shared" si="554"/>
        <v>0</v>
      </c>
    </row>
    <row r="246" spans="1:44" hidden="1" x14ac:dyDescent="0.3">
      <c r="A246" s="68"/>
      <c r="B246" s="68"/>
      <c r="C246" s="68"/>
      <c r="D246" s="68"/>
      <c r="E246" s="68"/>
      <c r="F246" s="68"/>
      <c r="G246" s="68"/>
      <c r="H246" s="68"/>
      <c r="I246" s="68"/>
      <c r="J246" s="68"/>
      <c r="K246" s="68"/>
      <c r="L246" s="68"/>
      <c r="M246" s="153" t="s">
        <v>115</v>
      </c>
      <c r="N246" s="305">
        <f>IF($H$264="Include",Budget!N143,0)</f>
        <v>0</v>
      </c>
      <c r="O246" s="305">
        <f>IF($H$264="Include",Budget!O143,0)</f>
        <v>0</v>
      </c>
      <c r="P246" s="305">
        <f>IF($H$264="Include",Budget!P143,0)</f>
        <v>0</v>
      </c>
      <c r="Q246" s="305">
        <f>IF($H$264="Include",Budget!Q143,0)</f>
        <v>0</v>
      </c>
      <c r="R246" s="305">
        <f>IF($H$264="Include",Budget!R143,0)</f>
        <v>0</v>
      </c>
      <c r="S246" s="305">
        <f>IF($H$264="Include",Budget!S143,0)</f>
        <v>0</v>
      </c>
      <c r="T246" s="305">
        <f>IF($H$264="Include",Budget!T143,0)</f>
        <v>0</v>
      </c>
      <c r="U246" s="306">
        <f t="shared" si="551"/>
        <v>0</v>
      </c>
      <c r="X246" s="89"/>
      <c r="Y246" s="89"/>
      <c r="Z246" s="89"/>
      <c r="AA246" s="89"/>
      <c r="AB246" s="89"/>
      <c r="AC246" s="89"/>
      <c r="AD246" s="89"/>
      <c r="AE246" s="89"/>
      <c r="AF246" s="89"/>
      <c r="AG246" s="89"/>
      <c r="AH246" s="89"/>
      <c r="AI246" s="89"/>
      <c r="AJ246" s="157" t="s">
        <v>115</v>
      </c>
      <c r="AK246" s="313">
        <f>IF($H$264="Include",Budget!AK143,0)</f>
        <v>0</v>
      </c>
      <c r="AL246" s="313">
        <f>IF($H$264="Include",Budget!AL143,0)</f>
        <v>0</v>
      </c>
      <c r="AM246" s="313">
        <f>IF($H$264="Include",Budget!AM143,0)</f>
        <v>0</v>
      </c>
      <c r="AN246" s="313">
        <f>IF($H$264="Include",Budget!AN143,0)</f>
        <v>0</v>
      </c>
      <c r="AO246" s="313">
        <f>IF($H$264="Include",Budget!AO143,0)</f>
        <v>0</v>
      </c>
      <c r="AP246" s="313">
        <f>IF($H$264="Include",Budget!AP143,0)</f>
        <v>0</v>
      </c>
      <c r="AQ246" s="313">
        <f>IF($H$264="Include",Budget!AQ143,0)</f>
        <v>0</v>
      </c>
      <c r="AR246" s="323">
        <f t="shared" si="554"/>
        <v>0</v>
      </c>
    </row>
    <row r="247" spans="1:44" hidden="1" x14ac:dyDescent="0.3">
      <c r="A247" s="68"/>
      <c r="B247" s="68"/>
      <c r="C247" s="68"/>
      <c r="D247" s="68"/>
      <c r="E247" s="68"/>
      <c r="F247" s="68"/>
      <c r="G247" s="68"/>
      <c r="H247" s="68"/>
      <c r="I247" s="68"/>
      <c r="J247" s="68"/>
      <c r="K247" s="68"/>
      <c r="L247" s="68"/>
      <c r="M247" s="153" t="s">
        <v>118</v>
      </c>
      <c r="N247" s="305">
        <f>IF($H$265="Include",Budget!N152,0)</f>
        <v>0</v>
      </c>
      <c r="O247" s="305">
        <f>IF($H$265="Include",Budget!O152,0)</f>
        <v>0</v>
      </c>
      <c r="P247" s="305">
        <f>IF($H$265="Include",Budget!P152,0)</f>
        <v>0</v>
      </c>
      <c r="Q247" s="305">
        <f>IF($H$265="Include",Budget!Q152,0)</f>
        <v>0</v>
      </c>
      <c r="R247" s="305">
        <f>IF($H$265="Include",Budget!R152,0)</f>
        <v>0</v>
      </c>
      <c r="S247" s="305">
        <f>IF($H$265="Include",Budget!S152,0)</f>
        <v>0</v>
      </c>
      <c r="T247" s="305">
        <f>IF($H$265="Include",Budget!T152,0)</f>
        <v>0</v>
      </c>
      <c r="U247" s="306">
        <f t="shared" si="551"/>
        <v>0</v>
      </c>
      <c r="X247" s="89"/>
      <c r="Y247" s="89"/>
      <c r="Z247" s="89"/>
      <c r="AA247" s="89"/>
      <c r="AB247" s="89"/>
      <c r="AC247" s="89"/>
      <c r="AD247" s="89"/>
      <c r="AE247" s="89"/>
      <c r="AF247" s="89"/>
      <c r="AG247" s="89"/>
      <c r="AH247" s="89"/>
      <c r="AI247" s="89"/>
      <c r="AJ247" s="157" t="s">
        <v>118</v>
      </c>
      <c r="AK247" s="313">
        <f>IF($H$265="Include",Budget!AK152,0)</f>
        <v>0</v>
      </c>
      <c r="AL247" s="313">
        <f>IF($H$265="Include",Budget!AL152,0)</f>
        <v>0</v>
      </c>
      <c r="AM247" s="313">
        <f>IF($H$265="Include",Budget!AM152,0)</f>
        <v>0</v>
      </c>
      <c r="AN247" s="313">
        <f>IF($H$265="Include",Budget!AN152,0)</f>
        <v>0</v>
      </c>
      <c r="AO247" s="313">
        <f>IF($H$265="Include",Budget!AO152,0)</f>
        <v>0</v>
      </c>
      <c r="AP247" s="313">
        <f>IF($H$265="Include",Budget!AP152,0)</f>
        <v>0</v>
      </c>
      <c r="AQ247" s="313">
        <f>IF($H$265="Include",Budget!AQ152,0)</f>
        <v>0</v>
      </c>
      <c r="AR247" s="323">
        <f t="shared" si="554"/>
        <v>0</v>
      </c>
    </row>
    <row r="248" spans="1:44" hidden="1" x14ac:dyDescent="0.3">
      <c r="A248" s="68"/>
      <c r="B248" s="68"/>
      <c r="C248" s="68"/>
      <c r="D248" s="68"/>
      <c r="E248" s="68"/>
      <c r="F248" s="68"/>
      <c r="G248" s="68"/>
      <c r="H248" s="68"/>
      <c r="I248" s="68"/>
      <c r="J248" s="68"/>
      <c r="K248" s="68"/>
      <c r="L248" s="68"/>
      <c r="M248" s="153" t="s">
        <v>119</v>
      </c>
      <c r="N248" s="305">
        <f>IF($H$266="Include",Budget!N157,0)</f>
        <v>0</v>
      </c>
      <c r="O248" s="305">
        <f>IF($H$266="Include",Budget!O157,0)</f>
        <v>0</v>
      </c>
      <c r="P248" s="305">
        <f>IF($H$266="Include",Budget!P157,0)</f>
        <v>0</v>
      </c>
      <c r="Q248" s="305">
        <f>IF($H$266="Include",Budget!Q157,0)</f>
        <v>0</v>
      </c>
      <c r="R248" s="305">
        <f>IF($H$266="Include",Budget!R157,0)</f>
        <v>0</v>
      </c>
      <c r="S248" s="305">
        <f>IF($H$266="Include",Budget!S157,0)</f>
        <v>0</v>
      </c>
      <c r="T248" s="305">
        <f>IF($H$266="Include",Budget!T157,0)</f>
        <v>0</v>
      </c>
      <c r="U248" s="306">
        <f t="shared" si="551"/>
        <v>0</v>
      </c>
      <c r="X248" s="89"/>
      <c r="Y248" s="89"/>
      <c r="Z248" s="89"/>
      <c r="AA248" s="89"/>
      <c r="AB248" s="89"/>
      <c r="AC248" s="89"/>
      <c r="AD248" s="89"/>
      <c r="AE248" s="89"/>
      <c r="AF248" s="89"/>
      <c r="AG248" s="89"/>
      <c r="AH248" s="89"/>
      <c r="AI248" s="89"/>
      <c r="AJ248" s="157" t="s">
        <v>119</v>
      </c>
      <c r="AK248" s="313">
        <f>IF($H$266="Include",Budget!AK157,0)</f>
        <v>0</v>
      </c>
      <c r="AL248" s="313">
        <f>IF($H$266="Include",Budget!AL157,0)</f>
        <v>0</v>
      </c>
      <c r="AM248" s="313">
        <f>IF($H$266="Include",Budget!AM157,0)</f>
        <v>0</v>
      </c>
      <c r="AN248" s="313">
        <f>IF($H$266="Include",Budget!AN157,0)</f>
        <v>0</v>
      </c>
      <c r="AO248" s="313">
        <f>IF($H$266="Include",Budget!AO157,0)</f>
        <v>0</v>
      </c>
      <c r="AP248" s="313">
        <f>IF($H$266="Include",Budget!AP157,0)</f>
        <v>0</v>
      </c>
      <c r="AQ248" s="313">
        <f>IF($H$266="Include",Budget!AQ157,0)</f>
        <v>0</v>
      </c>
      <c r="AR248" s="323">
        <f t="shared" si="554"/>
        <v>0</v>
      </c>
    </row>
    <row r="249" spans="1:44" hidden="1" x14ac:dyDescent="0.3">
      <c r="A249" s="68"/>
      <c r="B249" s="68"/>
      <c r="C249" s="68"/>
      <c r="D249" s="68"/>
      <c r="E249" s="68"/>
      <c r="F249" s="68"/>
      <c r="G249" s="68"/>
      <c r="H249" s="68"/>
      <c r="I249" s="68"/>
      <c r="J249" s="68"/>
      <c r="K249" s="68"/>
      <c r="L249" s="68"/>
      <c r="M249" s="153" t="s">
        <v>120</v>
      </c>
      <c r="N249" s="305">
        <f>IF($H$267="Include",Budget!N164,0)</f>
        <v>0</v>
      </c>
      <c r="O249" s="305">
        <f>IF($H$267="Include",Budget!O164,0)</f>
        <v>0</v>
      </c>
      <c r="P249" s="305">
        <f>IF($H$267="Include",Budget!P164,0)</f>
        <v>0</v>
      </c>
      <c r="Q249" s="305">
        <f>IF($H$267="Include",Budget!Q164,0)</f>
        <v>0</v>
      </c>
      <c r="R249" s="305">
        <f>IF($H$267="Include",Budget!R164,0)</f>
        <v>0</v>
      </c>
      <c r="S249" s="305">
        <f>IF($H$267="Include",Budget!S164,0)</f>
        <v>0</v>
      </c>
      <c r="T249" s="305">
        <f>IF($H$267="Include",Budget!T164,0)</f>
        <v>0</v>
      </c>
      <c r="U249" s="306">
        <f t="shared" si="551"/>
        <v>0</v>
      </c>
      <c r="X249" s="89"/>
      <c r="Y249" s="89"/>
      <c r="Z249" s="89"/>
      <c r="AA249" s="89"/>
      <c r="AB249" s="89"/>
      <c r="AC249" s="89"/>
      <c r="AD249" s="89"/>
      <c r="AE249" s="89"/>
      <c r="AF249" s="89"/>
      <c r="AG249" s="89"/>
      <c r="AH249" s="89"/>
      <c r="AI249" s="89"/>
      <c r="AJ249" s="157" t="s">
        <v>120</v>
      </c>
      <c r="AK249" s="313">
        <f>IF($H$267="Include",Budget!AK164,0)</f>
        <v>0</v>
      </c>
      <c r="AL249" s="313">
        <f>IF($H$267="Include",Budget!AL164,0)</f>
        <v>0</v>
      </c>
      <c r="AM249" s="313">
        <f>IF($H$267="Include",Budget!AM164,0)</f>
        <v>0</v>
      </c>
      <c r="AN249" s="313">
        <f>IF($H$267="Include",Budget!AN164,0)</f>
        <v>0</v>
      </c>
      <c r="AO249" s="313">
        <f>IF($H$267="Include",Budget!AO164,0)</f>
        <v>0</v>
      </c>
      <c r="AP249" s="313">
        <f>IF($H$267="Include",Budget!AP164,0)</f>
        <v>0</v>
      </c>
      <c r="AQ249" s="313">
        <f>IF($H$267="Include",Budget!AQ164,0)</f>
        <v>0</v>
      </c>
      <c r="AR249" s="323">
        <f t="shared" si="554"/>
        <v>0</v>
      </c>
    </row>
    <row r="250" spans="1:44" hidden="1" x14ac:dyDescent="0.3">
      <c r="A250" s="68"/>
      <c r="B250" s="68"/>
      <c r="C250" s="68"/>
      <c r="D250" s="68"/>
      <c r="E250" s="68"/>
      <c r="F250" s="68"/>
      <c r="G250" s="68"/>
      <c r="H250" s="68"/>
      <c r="I250" s="68"/>
      <c r="J250" s="68"/>
      <c r="K250" s="68"/>
      <c r="L250" s="68"/>
      <c r="M250" s="153" t="s">
        <v>121</v>
      </c>
      <c r="N250" s="305">
        <f>IF($H$268="Include",Budget!N176,0)</f>
        <v>0</v>
      </c>
      <c r="O250" s="305">
        <f>IF($H$268="Include",Budget!O176,0)</f>
        <v>0</v>
      </c>
      <c r="P250" s="305">
        <f>IF($H$268="Include",Budget!P176,0)</f>
        <v>0</v>
      </c>
      <c r="Q250" s="305">
        <f>IF($H$268="Include",Budget!Q176,0)</f>
        <v>0</v>
      </c>
      <c r="R250" s="305">
        <f>IF($H$268="Include",Budget!R176,0)</f>
        <v>0</v>
      </c>
      <c r="S250" s="305">
        <f>IF($H$268="Include",Budget!S176,0)</f>
        <v>0</v>
      </c>
      <c r="T250" s="305">
        <f>IF($H$268="Include",Budget!T176,0)</f>
        <v>0</v>
      </c>
      <c r="U250" s="306">
        <f t="shared" si="551"/>
        <v>0</v>
      </c>
      <c r="X250" s="89"/>
      <c r="Y250" s="89"/>
      <c r="Z250" s="89"/>
      <c r="AA250" s="89"/>
      <c r="AB250" s="89"/>
      <c r="AC250" s="89"/>
      <c r="AD250" s="89"/>
      <c r="AE250" s="89"/>
      <c r="AF250" s="89"/>
      <c r="AG250" s="89"/>
      <c r="AH250" s="89"/>
      <c r="AI250" s="89"/>
      <c r="AJ250" s="157" t="s">
        <v>121</v>
      </c>
      <c r="AK250" s="313">
        <f>IF($H$268="Include",Budget!AK176,0)</f>
        <v>0</v>
      </c>
      <c r="AL250" s="313">
        <f>IF($H$268="Include",Budget!AL176,0)</f>
        <v>0</v>
      </c>
      <c r="AM250" s="313">
        <f>IF($H$268="Include",Budget!AM176,0)</f>
        <v>0</v>
      </c>
      <c r="AN250" s="313">
        <f>IF($H$268="Include",Budget!AN176,0)</f>
        <v>0</v>
      </c>
      <c r="AO250" s="313">
        <f>IF($H$268="Include",Budget!AO176,0)</f>
        <v>0</v>
      </c>
      <c r="AP250" s="313">
        <f>IF($H$268="Include",Budget!AP176,0)</f>
        <v>0</v>
      </c>
      <c r="AQ250" s="313">
        <f>IF($H$268="Include",Budget!AQ176,0)</f>
        <v>0</v>
      </c>
      <c r="AR250" s="323">
        <f t="shared" si="554"/>
        <v>0</v>
      </c>
    </row>
    <row r="251" spans="1:44" hidden="1" x14ac:dyDescent="0.3">
      <c r="A251" s="68"/>
      <c r="B251" s="68"/>
      <c r="C251" s="68"/>
      <c r="D251" s="68"/>
      <c r="E251" s="68"/>
      <c r="F251" s="68"/>
      <c r="G251" s="68"/>
      <c r="H251" s="68"/>
      <c r="I251" s="68"/>
      <c r="J251" s="68"/>
      <c r="K251" s="68"/>
      <c r="L251" s="68"/>
      <c r="M251" s="153" t="s">
        <v>122</v>
      </c>
      <c r="N251" s="305">
        <f>IF($H$269="Include",Budget!N178,0)</f>
        <v>0</v>
      </c>
      <c r="O251" s="305">
        <f>IF($H$269="Include",Budget!O178,0)</f>
        <v>0</v>
      </c>
      <c r="P251" s="305">
        <f>IF($H$269="Include",Budget!P178,0)</f>
        <v>0</v>
      </c>
      <c r="Q251" s="305">
        <f>IF($H$269="Include",Budget!Q178,0)</f>
        <v>0</v>
      </c>
      <c r="R251" s="305">
        <f>IF($H$269="Include",Budget!R178,0)</f>
        <v>0</v>
      </c>
      <c r="S251" s="305">
        <f>IF($H$269="Include",Budget!S178,0)</f>
        <v>0</v>
      </c>
      <c r="T251" s="305">
        <f>IF($H$269="Include",Budget!T178,0)</f>
        <v>0</v>
      </c>
      <c r="U251" s="306">
        <f t="shared" si="551"/>
        <v>0</v>
      </c>
      <c r="X251" s="89"/>
      <c r="Y251" s="89"/>
      <c r="Z251" s="89"/>
      <c r="AA251" s="89"/>
      <c r="AB251" s="89"/>
      <c r="AC251" s="89"/>
      <c r="AD251" s="89"/>
      <c r="AE251" s="89"/>
      <c r="AF251" s="89"/>
      <c r="AG251" s="89"/>
      <c r="AH251" s="89"/>
      <c r="AI251" s="89"/>
      <c r="AJ251" s="157" t="s">
        <v>122</v>
      </c>
      <c r="AK251" s="313">
        <f>IF($H$269="Include",Budget!AK178,0)</f>
        <v>0</v>
      </c>
      <c r="AL251" s="313">
        <f>IF($H$269="Include",Budget!AL178,0)</f>
        <v>0</v>
      </c>
      <c r="AM251" s="313">
        <f>IF($H$269="Include",Budget!AM178,0)</f>
        <v>0</v>
      </c>
      <c r="AN251" s="313">
        <f>IF($H$269="Include",Budget!AN178,0)</f>
        <v>0</v>
      </c>
      <c r="AO251" s="313">
        <f>IF($H$269="Include",Budget!AO178,0)</f>
        <v>0</v>
      </c>
      <c r="AP251" s="313">
        <f>IF($H$269="Include",Budget!AP178,0)</f>
        <v>0</v>
      </c>
      <c r="AQ251" s="313">
        <f>IF($H$269="Include",Budget!AQ178,0)</f>
        <v>0</v>
      </c>
      <c r="AR251" s="323">
        <f t="shared" si="554"/>
        <v>0</v>
      </c>
    </row>
    <row r="252" spans="1:44" hidden="1" x14ac:dyDescent="0.3">
      <c r="A252" s="68"/>
      <c r="B252" s="68"/>
      <c r="C252" s="68"/>
      <c r="D252" s="68"/>
      <c r="E252" s="68"/>
      <c r="F252" s="68"/>
      <c r="G252" s="68"/>
      <c r="H252" s="68"/>
      <c r="I252" s="68"/>
      <c r="J252" s="68"/>
      <c r="K252" s="68"/>
      <c r="L252" s="68"/>
      <c r="M252" s="153" t="s">
        <v>123</v>
      </c>
      <c r="N252" s="305">
        <f>IF($H$270="Include",Budget!N181,0)</f>
        <v>0</v>
      </c>
      <c r="O252" s="305">
        <f>IF($H$270="Include",Budget!O181,0)</f>
        <v>0</v>
      </c>
      <c r="P252" s="305">
        <f>IF($H$270="Include",Budget!P181,0)</f>
        <v>0</v>
      </c>
      <c r="Q252" s="305">
        <f>IF($H$270="Include",Budget!Q181,0)</f>
        <v>0</v>
      </c>
      <c r="R252" s="305">
        <f>IF($H$270="Include",Budget!R181,0)</f>
        <v>0</v>
      </c>
      <c r="S252" s="305">
        <f>IF($H$270="Include",Budget!S181,0)</f>
        <v>0</v>
      </c>
      <c r="T252" s="305">
        <f>IF($H$270="Include",Budget!T181,0)</f>
        <v>0</v>
      </c>
      <c r="U252" s="306">
        <f t="shared" si="551"/>
        <v>0</v>
      </c>
      <c r="X252" s="89"/>
      <c r="Y252" s="89"/>
      <c r="Z252" s="89"/>
      <c r="AA252" s="89"/>
      <c r="AB252" s="89"/>
      <c r="AC252" s="89"/>
      <c r="AD252" s="89"/>
      <c r="AE252" s="89"/>
      <c r="AF252" s="89"/>
      <c r="AG252" s="89"/>
      <c r="AH252" s="89"/>
      <c r="AI252" s="89"/>
      <c r="AJ252" s="157" t="s">
        <v>123</v>
      </c>
      <c r="AK252" s="313">
        <f>IF($H$270="Include",Budget!AK181,0)</f>
        <v>0</v>
      </c>
      <c r="AL252" s="313">
        <f>IF($H$270="Include",Budget!AL181,0)</f>
        <v>0</v>
      </c>
      <c r="AM252" s="313">
        <f>IF($H$270="Include",Budget!AM181,0)</f>
        <v>0</v>
      </c>
      <c r="AN252" s="313">
        <f>IF($H$270="Include",Budget!AN181,0)</f>
        <v>0</v>
      </c>
      <c r="AO252" s="313">
        <f>IF($H$270="Include",Budget!AO181,0)</f>
        <v>0</v>
      </c>
      <c r="AP252" s="313">
        <f>IF($H$270="Include",Budget!AP181,0)</f>
        <v>0</v>
      </c>
      <c r="AQ252" s="313">
        <f>IF($H$270="Include",Budget!AQ181,0)</f>
        <v>0</v>
      </c>
      <c r="AR252" s="323">
        <f t="shared" si="554"/>
        <v>0</v>
      </c>
    </row>
    <row r="253" spans="1:44" hidden="1" x14ac:dyDescent="0.3">
      <c r="A253" s="68"/>
      <c r="B253" s="68"/>
      <c r="C253" s="68"/>
      <c r="D253" s="68"/>
      <c r="E253" s="68"/>
      <c r="F253" s="68"/>
      <c r="G253" s="68"/>
      <c r="H253" s="68"/>
      <c r="I253" s="68"/>
      <c r="J253" s="68"/>
      <c r="K253" s="68"/>
      <c r="L253" s="68"/>
      <c r="M253" s="153" t="s">
        <v>124</v>
      </c>
      <c r="N253" s="305">
        <f>IF($H$271="Include",Budget!N188,0)</f>
        <v>0</v>
      </c>
      <c r="O253" s="305">
        <f>IF($H$271="Include",Budget!O188,0)</f>
        <v>0</v>
      </c>
      <c r="P253" s="305">
        <f>IF($H$271="Include",Budget!P188,0)</f>
        <v>0</v>
      </c>
      <c r="Q253" s="305">
        <f>IF($H$271="Include",Budget!Q188,0)</f>
        <v>0</v>
      </c>
      <c r="R253" s="305">
        <f>IF($H$271="Include",Budget!R188,0)</f>
        <v>0</v>
      </c>
      <c r="S253" s="305">
        <f>IF($H$271="Include",Budget!S188,0)</f>
        <v>0</v>
      </c>
      <c r="T253" s="305">
        <f>IF($H$271="Include",Budget!T188,0)</f>
        <v>0</v>
      </c>
      <c r="U253" s="306">
        <f t="shared" si="551"/>
        <v>0</v>
      </c>
      <c r="X253" s="89"/>
      <c r="Y253" s="89"/>
      <c r="Z253" s="89"/>
      <c r="AA253" s="89"/>
      <c r="AB253" s="89"/>
      <c r="AC253" s="89"/>
      <c r="AD253" s="89"/>
      <c r="AE253" s="89"/>
      <c r="AF253" s="89"/>
      <c r="AG253" s="89"/>
      <c r="AH253" s="89"/>
      <c r="AI253" s="89"/>
      <c r="AJ253" s="157" t="s">
        <v>124</v>
      </c>
      <c r="AK253" s="313">
        <f>IF($H$271="Include",Budget!AK188,0)</f>
        <v>0</v>
      </c>
      <c r="AL253" s="313">
        <f>IF($H$271="Include",Budget!AL188,0)</f>
        <v>0</v>
      </c>
      <c r="AM253" s="313">
        <f>IF($H$271="Include",Budget!AM188,0)</f>
        <v>0</v>
      </c>
      <c r="AN253" s="313">
        <f>IF($H$271="Include",Budget!AN188,0)</f>
        <v>0</v>
      </c>
      <c r="AO253" s="313">
        <f>IF($H$271="Include",Budget!AO188,0)</f>
        <v>0</v>
      </c>
      <c r="AP253" s="313">
        <f>IF($H$271="Include",Budget!AP188,0)</f>
        <v>0</v>
      </c>
      <c r="AQ253" s="313">
        <f>IF($H$271="Include",Budget!AQ188,0)</f>
        <v>0</v>
      </c>
      <c r="AR253" s="323">
        <f t="shared" si="554"/>
        <v>0</v>
      </c>
    </row>
    <row r="254" spans="1:44" hidden="1" x14ac:dyDescent="0.3">
      <c r="A254" s="68"/>
      <c r="B254" s="68"/>
      <c r="C254" s="68"/>
      <c r="D254" s="68"/>
      <c r="E254" s="68"/>
      <c r="F254" s="68"/>
      <c r="G254" s="68"/>
      <c r="H254" s="68"/>
      <c r="I254" s="68"/>
      <c r="J254" s="68"/>
      <c r="K254" s="68"/>
      <c r="L254" s="68"/>
      <c r="M254" s="153" t="s">
        <v>125</v>
      </c>
      <c r="N254" s="305">
        <f>IF($H$272="Include",Budget!N191,0)</f>
        <v>0</v>
      </c>
      <c r="O254" s="305">
        <f>IF($H$272="Include",Budget!O191,0)</f>
        <v>0</v>
      </c>
      <c r="P254" s="305">
        <f>IF($H$272="Include",Budget!P191,0)</f>
        <v>0</v>
      </c>
      <c r="Q254" s="305">
        <f>IF($H$272="Include",Budget!Q191,0)</f>
        <v>0</v>
      </c>
      <c r="R254" s="305">
        <f>IF($H$272="Include",Budget!R191,0)</f>
        <v>0</v>
      </c>
      <c r="S254" s="305">
        <f>IF($H$272="Include",Budget!S191,0)</f>
        <v>0</v>
      </c>
      <c r="T254" s="305">
        <f>IF($H$272="Include",Budget!T191,0)</f>
        <v>0</v>
      </c>
      <c r="U254" s="306">
        <f t="shared" si="551"/>
        <v>0</v>
      </c>
      <c r="X254" s="89"/>
      <c r="Y254" s="89"/>
      <c r="Z254" s="89"/>
      <c r="AA254" s="89"/>
      <c r="AB254" s="89"/>
      <c r="AC254" s="89"/>
      <c r="AD254" s="89"/>
      <c r="AE254" s="89"/>
      <c r="AF254" s="89"/>
      <c r="AG254" s="89"/>
      <c r="AH254" s="89"/>
      <c r="AI254" s="89"/>
      <c r="AJ254" s="157" t="s">
        <v>125</v>
      </c>
      <c r="AK254" s="313">
        <f>IF($H$272="Include",Budget!AK191,0)</f>
        <v>0</v>
      </c>
      <c r="AL254" s="313">
        <f>IF($H$272="Include",Budget!AL191,0)</f>
        <v>0</v>
      </c>
      <c r="AM254" s="313">
        <f>IF($H$272="Include",Budget!AM191,0)</f>
        <v>0</v>
      </c>
      <c r="AN254" s="313">
        <f>IF($H$272="Include",Budget!AN191,0)</f>
        <v>0</v>
      </c>
      <c r="AO254" s="313">
        <f>IF($H$272="Include",Budget!AO191,0)</f>
        <v>0</v>
      </c>
      <c r="AP254" s="313">
        <f>IF($H$272="Include",Budget!AP191,0)</f>
        <v>0</v>
      </c>
      <c r="AQ254" s="313">
        <f>IF($H$272="Include",Budget!AQ191,0)</f>
        <v>0</v>
      </c>
      <c r="AR254" s="323">
        <f t="shared" si="554"/>
        <v>0</v>
      </c>
    </row>
    <row r="255" spans="1:44" hidden="1" x14ac:dyDescent="0.3">
      <c r="A255" s="68"/>
      <c r="B255" s="68"/>
      <c r="C255" s="68"/>
      <c r="D255" s="68"/>
      <c r="E255" s="68"/>
      <c r="F255" s="68"/>
      <c r="G255" s="68"/>
      <c r="H255" s="68"/>
      <c r="I255" s="68"/>
      <c r="J255" s="68"/>
      <c r="K255" s="68"/>
      <c r="L255" s="68"/>
      <c r="M255" s="153" t="s">
        <v>126</v>
      </c>
      <c r="N255" s="305">
        <f>IF($H$273="Include",Budget!N196,0)</f>
        <v>0</v>
      </c>
      <c r="O255" s="305">
        <f>IF($H$273="Include",Budget!O196,0)</f>
        <v>0</v>
      </c>
      <c r="P255" s="305">
        <f>IF($H$273="Include",Budget!P196,0)</f>
        <v>0</v>
      </c>
      <c r="Q255" s="305">
        <f>IF($H$273="Include",Budget!Q196,0)</f>
        <v>0</v>
      </c>
      <c r="R255" s="305">
        <f>IF($H$273="Include",Budget!R196,0)</f>
        <v>0</v>
      </c>
      <c r="S255" s="305">
        <f>IF($H$273="Include",Budget!S196,0)</f>
        <v>0</v>
      </c>
      <c r="T255" s="305">
        <f>IF($H$273="Include",Budget!T196,0)</f>
        <v>0</v>
      </c>
      <c r="U255" s="306">
        <f t="shared" si="551"/>
        <v>0</v>
      </c>
      <c r="X255" s="89"/>
      <c r="Y255" s="89"/>
      <c r="Z255" s="89"/>
      <c r="AA255" s="89"/>
      <c r="AB255" s="89"/>
      <c r="AC255" s="89"/>
      <c r="AD255" s="89"/>
      <c r="AE255" s="89"/>
      <c r="AF255" s="89"/>
      <c r="AG255" s="89"/>
      <c r="AH255" s="89"/>
      <c r="AI255" s="89"/>
      <c r="AJ255" s="157" t="s">
        <v>126</v>
      </c>
      <c r="AK255" s="313">
        <f>IF($H$273="Include",Budget!AK196,0)</f>
        <v>0</v>
      </c>
      <c r="AL255" s="313">
        <f>IF($H$273="Include",Budget!AL196,0)</f>
        <v>0</v>
      </c>
      <c r="AM255" s="313">
        <f>IF($H$273="Include",Budget!AM196,0)</f>
        <v>0</v>
      </c>
      <c r="AN255" s="313">
        <f>IF($H$273="Include",Budget!AN196,0)</f>
        <v>0</v>
      </c>
      <c r="AO255" s="313">
        <f>IF($H$273="Include",Budget!AO196,0)</f>
        <v>0</v>
      </c>
      <c r="AP255" s="313">
        <f>IF($H$273="Include",Budget!AP196,0)</f>
        <v>0</v>
      </c>
      <c r="AQ255" s="313">
        <f>IF($H$273="Include",Budget!AQ196,0)</f>
        <v>0</v>
      </c>
      <c r="AR255" s="323">
        <f t="shared" si="554"/>
        <v>0</v>
      </c>
    </row>
    <row r="256" spans="1:44" hidden="1" x14ac:dyDescent="0.3">
      <c r="A256" s="68"/>
      <c r="B256" s="68"/>
      <c r="C256" s="68"/>
      <c r="D256" s="68"/>
      <c r="E256" s="68"/>
      <c r="F256" s="68"/>
      <c r="G256" s="68"/>
      <c r="H256" s="68"/>
      <c r="I256" s="68"/>
      <c r="J256" s="68"/>
      <c r="K256" s="68"/>
      <c r="L256" s="68"/>
      <c r="M256" s="153" t="s">
        <v>127</v>
      </c>
      <c r="N256" s="305">
        <f>IF($H$274="Include",Budget!N237,IF($H$274="Exclude after $50K",Budget!N238,IF($H$274="Exclude",0)))</f>
        <v>0</v>
      </c>
      <c r="O256" s="305">
        <f>IF($H$274="Include",Budget!O237,IF($H$274="Exclude after $50K",Budget!O238,IF($H$274="Exclude",0)))</f>
        <v>0</v>
      </c>
      <c r="P256" s="305">
        <f>IF($H$274="Include",Budget!P237,IF($H$274="Exclude after $50K",Budget!P238,IF($H$274="Exclude",0)))</f>
        <v>0</v>
      </c>
      <c r="Q256" s="305">
        <f>IF($H$274="Include",Budget!Q237,IF($H$274="Exclude after $50K",Budget!Q238,IF($H$274="Exclude",0)))</f>
        <v>0</v>
      </c>
      <c r="R256" s="305">
        <f>IF($H$274="Include",Budget!R237,IF($H$274="Exclude after $50K",Budget!R238,IF($H$274="Exclude",0)))</f>
        <v>0</v>
      </c>
      <c r="S256" s="305">
        <f>IF($H$274="Include",Budget!S237,IF($H$274="Exclude after $50K",Budget!S238,IF($H$274="Exclude",0)))</f>
        <v>0</v>
      </c>
      <c r="T256" s="305">
        <f>IF($H$274="Include",Budget!T237,IF($H$274="Exclude after $50K",Budget!T238,IF($H$274="Exclude",0)))</f>
        <v>0</v>
      </c>
      <c r="U256" s="306">
        <f t="shared" si="551"/>
        <v>0</v>
      </c>
      <c r="X256" s="89"/>
      <c r="Y256" s="89"/>
      <c r="Z256" s="89"/>
      <c r="AA256" s="89"/>
      <c r="AB256" s="89"/>
      <c r="AC256" s="89"/>
      <c r="AD256" s="89"/>
      <c r="AE256" s="89"/>
      <c r="AF256" s="89"/>
      <c r="AG256" s="89"/>
      <c r="AH256" s="89"/>
      <c r="AI256" s="89"/>
      <c r="AJ256" s="157" t="s">
        <v>127</v>
      </c>
      <c r="AK256" s="313">
        <f>IF($H$274="Include",Budget!AK237,IF($H$274="Exclude after $50K",Budget!AK238,IF($H$274="Exclude",0)))</f>
        <v>0</v>
      </c>
      <c r="AL256" s="313">
        <f>IF($H$274="Include",Budget!AL237,IF($H$274="Exclude after $50K",Budget!AL238,IF($H$274="Exclude",0)))</f>
        <v>0</v>
      </c>
      <c r="AM256" s="313">
        <f>IF($H$274="Include",Budget!AM237,IF($H$274="Exclude after $50K",Budget!AM238,IF($H$274="Exclude",0)))</f>
        <v>0</v>
      </c>
      <c r="AN256" s="313">
        <f>IF($H$274="Include",Budget!AN237,IF($H$274="Exclude after $50K",Budget!AN238,IF($H$274="Exclude",0)))</f>
        <v>0</v>
      </c>
      <c r="AO256" s="313">
        <f>IF($H$274="Include",Budget!AO237,IF($H$274="Exclude after $50K",Budget!AO238,IF($H$274="Exclude",0)))</f>
        <v>0</v>
      </c>
      <c r="AP256" s="313">
        <f>IF($H$274="Include",Budget!AP237,IF($H$274="Exclude after $50K",Budget!AP238,IF($H$274="Exclude",0)))</f>
        <v>0</v>
      </c>
      <c r="AQ256" s="313">
        <f>IF($H$274="Include",Budget!AQ237,IF($H$274="Exclude after $50K",Budget!AQ238,IF($H$274="Exclude",0)))</f>
        <v>0</v>
      </c>
      <c r="AR256" s="323">
        <f t="shared" si="554"/>
        <v>0</v>
      </c>
    </row>
    <row r="257" spans="1:44" x14ac:dyDescent="0.3">
      <c r="A257" s="68"/>
      <c r="B257" s="68"/>
      <c r="C257" s="68"/>
      <c r="D257" s="68"/>
      <c r="E257" s="68"/>
      <c r="F257" s="68"/>
      <c r="G257" s="68"/>
      <c r="H257" s="68"/>
      <c r="I257" s="68"/>
      <c r="J257" s="68"/>
      <c r="K257" s="68"/>
      <c r="L257" s="441" t="s">
        <v>76</v>
      </c>
      <c r="M257" s="441"/>
      <c r="N257" s="307">
        <f>SUM(N245:N256)</f>
        <v>0</v>
      </c>
      <c r="O257" s="307">
        <f>SUM(O245:O256)</f>
        <v>0</v>
      </c>
      <c r="P257" s="307">
        <f t="shared" ref="P257:Q257" si="557">SUM(P245:P256)</f>
        <v>0</v>
      </c>
      <c r="Q257" s="307">
        <f t="shared" si="557"/>
        <v>0</v>
      </c>
      <c r="R257" s="307">
        <f>SUM(R245:R256)</f>
        <v>0</v>
      </c>
      <c r="S257" s="307">
        <f t="shared" ref="S257:T257" si="558">SUM(S245:S256)</f>
        <v>0</v>
      </c>
      <c r="T257" s="307">
        <f t="shared" si="558"/>
        <v>0</v>
      </c>
      <c r="U257" s="308">
        <f t="shared" si="551"/>
        <v>0</v>
      </c>
      <c r="X257" s="89"/>
      <c r="Y257" s="89"/>
      <c r="Z257" s="89"/>
      <c r="AA257" s="89"/>
      <c r="AB257" s="89"/>
      <c r="AC257" s="89"/>
      <c r="AD257" s="89"/>
      <c r="AE257" s="89"/>
      <c r="AF257" s="89"/>
      <c r="AG257" s="89"/>
      <c r="AH257" s="89"/>
      <c r="AI257" s="444" t="s">
        <v>76</v>
      </c>
      <c r="AJ257" s="444"/>
      <c r="AK257" s="324">
        <f>SUM(AK245:AK256)</f>
        <v>0</v>
      </c>
      <c r="AL257" s="324">
        <f>SUM(AL245:AL256)</f>
        <v>0</v>
      </c>
      <c r="AM257" s="324">
        <f t="shared" ref="AM257:AN257" si="559">SUM(AM245:AM256)</f>
        <v>0</v>
      </c>
      <c r="AN257" s="324">
        <f t="shared" si="559"/>
        <v>0</v>
      </c>
      <c r="AO257" s="324">
        <f>SUM(AO245:AO256)</f>
        <v>0</v>
      </c>
      <c r="AP257" s="324">
        <f t="shared" ref="AP257:AQ257" si="560">SUM(AP245:AP256)</f>
        <v>0</v>
      </c>
      <c r="AQ257" s="324">
        <f t="shared" si="560"/>
        <v>0</v>
      </c>
      <c r="AR257" s="325">
        <f t="shared" si="554"/>
        <v>0</v>
      </c>
    </row>
    <row r="258" spans="1:44" x14ac:dyDescent="0.3">
      <c r="A258" s="68"/>
      <c r="B258" s="68"/>
      <c r="C258" s="145"/>
      <c r="D258" s="153" t="s">
        <v>89</v>
      </c>
      <c r="E258" s="251">
        <f>_xlfn.XLOOKUP(F258,Table10[Indirect Costs],Table10[Rate])</f>
        <v>0.4</v>
      </c>
      <c r="F258" s="68" t="s">
        <v>187</v>
      </c>
      <c r="G258" s="68"/>
      <c r="H258" s="68"/>
      <c r="I258" s="68"/>
      <c r="J258" s="68"/>
      <c r="K258" s="68"/>
      <c r="L258" s="425" t="s">
        <v>48</v>
      </c>
      <c r="M258" s="425"/>
      <c r="N258" s="309">
        <f>ROUND(N257*E258,0)</f>
        <v>0</v>
      </c>
      <c r="O258" s="309">
        <f>ROUND(O257*E258,0)</f>
        <v>0</v>
      </c>
      <c r="P258" s="309">
        <f>ROUND(P257*E258,0)</f>
        <v>0</v>
      </c>
      <c r="Q258" s="309">
        <f>ROUND(Q257*E258,0)</f>
        <v>0</v>
      </c>
      <c r="R258" s="309">
        <f>ROUND(R257*E258,0)</f>
        <v>0</v>
      </c>
      <c r="S258" s="309">
        <f>ROUND(S257*E258,0)</f>
        <v>0</v>
      </c>
      <c r="T258" s="309">
        <f>ROUND(T257*E258,0)</f>
        <v>0</v>
      </c>
      <c r="U258" s="310">
        <f t="shared" si="551"/>
        <v>0</v>
      </c>
      <c r="X258" s="89"/>
      <c r="Y258" s="89"/>
      <c r="Z258" s="150"/>
      <c r="AA258" s="157" t="s">
        <v>89</v>
      </c>
      <c r="AB258" s="252">
        <f>E258</f>
        <v>0.4</v>
      </c>
      <c r="AC258" s="89" t="str">
        <f>F258</f>
        <v>Research On-Campus, 40%</v>
      </c>
      <c r="AD258" s="89"/>
      <c r="AE258" s="89"/>
      <c r="AF258" s="89"/>
      <c r="AG258" s="89"/>
      <c r="AH258" s="89"/>
      <c r="AI258" s="436" t="s">
        <v>48</v>
      </c>
      <c r="AJ258" s="436"/>
      <c r="AK258" s="326">
        <f>ROUND(AK257*AB258,0)</f>
        <v>0</v>
      </c>
      <c r="AL258" s="326">
        <f>ROUND(AL257*AB258,0)</f>
        <v>0</v>
      </c>
      <c r="AM258" s="326">
        <f>ROUND(AM257*AB258,0)</f>
        <v>0</v>
      </c>
      <c r="AN258" s="326">
        <f>ROUND(AN257*AB258,0)</f>
        <v>0</v>
      </c>
      <c r="AO258" s="326">
        <f>ROUND(AO257*AB258,0)</f>
        <v>0</v>
      </c>
      <c r="AP258" s="326">
        <f>ROUND(AP257*AB258,0)</f>
        <v>0</v>
      </c>
      <c r="AQ258" s="326">
        <f>ROUND(AQ257*AB258,0)</f>
        <v>0</v>
      </c>
      <c r="AR258" s="327">
        <f t="shared" si="554"/>
        <v>0</v>
      </c>
    </row>
    <row r="259" spans="1:44" x14ac:dyDescent="0.3">
      <c r="A259" s="68"/>
      <c r="B259" s="68"/>
      <c r="C259" s="68"/>
      <c r="D259" s="145" t="s">
        <v>131</v>
      </c>
      <c r="E259" s="253"/>
      <c r="F259" s="68"/>
      <c r="G259" s="68"/>
      <c r="H259" s="68"/>
      <c r="I259" s="68"/>
      <c r="J259" s="68"/>
      <c r="K259" s="68"/>
      <c r="L259" s="426" t="s">
        <v>54</v>
      </c>
      <c r="M259" s="426"/>
      <c r="N259" s="311">
        <f>N244+N258</f>
        <v>0</v>
      </c>
      <c r="O259" s="311">
        <f t="shared" ref="O259:Q259" si="561">O244+O258</f>
        <v>0</v>
      </c>
      <c r="P259" s="311">
        <f t="shared" si="561"/>
        <v>0</v>
      </c>
      <c r="Q259" s="311">
        <f t="shared" si="561"/>
        <v>0</v>
      </c>
      <c r="R259" s="311">
        <f>R244+R258</f>
        <v>0</v>
      </c>
      <c r="S259" s="311">
        <f t="shared" ref="S259:T259" si="562">S244+S258</f>
        <v>0</v>
      </c>
      <c r="T259" s="311">
        <f t="shared" si="562"/>
        <v>0</v>
      </c>
      <c r="U259" s="312">
        <f t="shared" si="551"/>
        <v>0</v>
      </c>
      <c r="X259" s="89"/>
      <c r="Y259" s="89"/>
      <c r="Z259" s="89"/>
      <c r="AA259" s="150"/>
      <c r="AB259" s="254"/>
      <c r="AC259" s="89"/>
      <c r="AD259" s="89"/>
      <c r="AE259" s="89"/>
      <c r="AF259" s="89"/>
      <c r="AG259" s="89"/>
      <c r="AH259" s="89"/>
      <c r="AI259" s="437" t="s">
        <v>182</v>
      </c>
      <c r="AJ259" s="437"/>
      <c r="AK259" s="328">
        <f>AK244+AK258</f>
        <v>0</v>
      </c>
      <c r="AL259" s="328">
        <f t="shared" ref="AL259:AN259" si="563">AL244+AL258</f>
        <v>0</v>
      </c>
      <c r="AM259" s="328">
        <f t="shared" si="563"/>
        <v>0</v>
      </c>
      <c r="AN259" s="328">
        <f t="shared" si="563"/>
        <v>0</v>
      </c>
      <c r="AO259" s="328">
        <f>AO244+AO258</f>
        <v>0</v>
      </c>
      <c r="AP259" s="328">
        <f t="shared" ref="AP259:AQ259" si="564">AP244+AP258</f>
        <v>0</v>
      </c>
      <c r="AQ259" s="328">
        <f t="shared" si="564"/>
        <v>0</v>
      </c>
      <c r="AR259" s="329">
        <f t="shared" si="554"/>
        <v>0</v>
      </c>
    </row>
    <row r="260" spans="1:44" x14ac:dyDescent="0.3">
      <c r="AI260" s="255"/>
      <c r="AJ260" s="256" t="s">
        <v>183</v>
      </c>
      <c r="AK260" s="330">
        <f>AK259+N259</f>
        <v>0</v>
      </c>
      <c r="AL260" s="330">
        <f t="shared" ref="AL260:AP260" si="565">AL259+O259</f>
        <v>0</v>
      </c>
      <c r="AM260" s="330">
        <f t="shared" si="565"/>
        <v>0</v>
      </c>
      <c r="AN260" s="330">
        <f t="shared" si="565"/>
        <v>0</v>
      </c>
      <c r="AO260" s="330">
        <f t="shared" si="565"/>
        <v>0</v>
      </c>
      <c r="AP260" s="330">
        <f t="shared" si="565"/>
        <v>0</v>
      </c>
      <c r="AQ260" s="331">
        <f>AQ259+T259</f>
        <v>0</v>
      </c>
      <c r="AR260" s="332">
        <f>AR259+U259</f>
        <v>0</v>
      </c>
    </row>
    <row r="262" spans="1:44" x14ac:dyDescent="0.3">
      <c r="L262" s="68"/>
      <c r="M262" s="145" t="s">
        <v>74</v>
      </c>
      <c r="N262" s="257">
        <f>C6</f>
        <v>0</v>
      </c>
      <c r="O262" s="257">
        <f>N262*(O6&lt;=$C$3)</f>
        <v>0</v>
      </c>
      <c r="P262" s="257">
        <f>O262*(P6&lt;=$C$3)</f>
        <v>0</v>
      </c>
      <c r="Q262" s="257">
        <f>P262*(Q6&lt;=$C$3)</f>
        <v>0</v>
      </c>
      <c r="R262" s="257">
        <f>Q262*(R6&lt;=$C$3)</f>
        <v>0</v>
      </c>
      <c r="S262" s="257">
        <f t="shared" ref="S262:T262" si="566">R262*(S6&lt;=$C$3)</f>
        <v>0</v>
      </c>
      <c r="T262" s="257">
        <f t="shared" si="566"/>
        <v>0</v>
      </c>
    </row>
    <row r="263" spans="1:44" ht="14.4" customHeight="1" x14ac:dyDescent="0.3">
      <c r="C263" s="77"/>
      <c r="D263" s="78"/>
      <c r="E263" s="78"/>
      <c r="F263" s="373" t="s">
        <v>64</v>
      </c>
      <c r="G263" s="373"/>
      <c r="H263" s="258" t="s">
        <v>112</v>
      </c>
      <c r="L263" s="259"/>
      <c r="M263" s="260" t="s">
        <v>67</v>
      </c>
      <c r="N263" s="261">
        <f>N262-N244</f>
        <v>0</v>
      </c>
      <c r="O263" s="261">
        <f t="shared" ref="O263:T263" si="567">O262-O244</f>
        <v>0</v>
      </c>
      <c r="P263" s="261">
        <f t="shared" si="567"/>
        <v>0</v>
      </c>
      <c r="Q263" s="261">
        <f t="shared" si="567"/>
        <v>0</v>
      </c>
      <c r="R263" s="261">
        <f t="shared" si="567"/>
        <v>0</v>
      </c>
      <c r="S263" s="261">
        <f t="shared" si="567"/>
        <v>0</v>
      </c>
      <c r="T263" s="261">
        <f t="shared" si="567"/>
        <v>0</v>
      </c>
    </row>
    <row r="264" spans="1:44" x14ac:dyDescent="0.3">
      <c r="C264" s="262"/>
      <c r="D264" s="263"/>
      <c r="E264" s="231"/>
      <c r="F264" s="374" t="s">
        <v>19</v>
      </c>
      <c r="G264" s="374"/>
      <c r="H264" s="264" t="s">
        <v>112</v>
      </c>
    </row>
    <row r="265" spans="1:44" x14ac:dyDescent="0.3">
      <c r="C265" s="262"/>
      <c r="D265" s="263"/>
      <c r="E265" s="231"/>
      <c r="F265" s="374" t="s">
        <v>351</v>
      </c>
      <c r="G265" s="374"/>
      <c r="H265" s="264" t="s">
        <v>113</v>
      </c>
    </row>
    <row r="266" spans="1:44" x14ac:dyDescent="0.3">
      <c r="C266" s="262"/>
      <c r="D266" s="263"/>
      <c r="E266" s="231"/>
      <c r="F266" s="374" t="s">
        <v>26</v>
      </c>
      <c r="G266" s="374"/>
      <c r="H266" s="264" t="s">
        <v>112</v>
      </c>
    </row>
    <row r="267" spans="1:44" x14ac:dyDescent="0.3">
      <c r="C267" s="262"/>
      <c r="D267" s="263"/>
      <c r="E267" s="231"/>
      <c r="F267" s="374" t="s">
        <v>352</v>
      </c>
      <c r="G267" s="374"/>
      <c r="H267" s="264" t="s">
        <v>113</v>
      </c>
      <c r="L267" s="427" t="s">
        <v>129</v>
      </c>
      <c r="M267" s="428"/>
      <c r="N267" s="428"/>
      <c r="O267" s="428"/>
      <c r="P267" s="428"/>
      <c r="Q267" s="428"/>
      <c r="R267" s="428"/>
      <c r="S267" s="428"/>
      <c r="T267" s="428"/>
      <c r="U267" s="429"/>
    </row>
    <row r="268" spans="1:44" ht="18" x14ac:dyDescent="0.35">
      <c r="C268" s="262"/>
      <c r="D268" s="265" t="s">
        <v>63</v>
      </c>
      <c r="E268" s="231"/>
      <c r="F268" s="374" t="s">
        <v>65</v>
      </c>
      <c r="G268" s="374"/>
      <c r="H268" s="264" t="s">
        <v>112</v>
      </c>
      <c r="L268" s="430"/>
      <c r="M268" s="431"/>
      <c r="N268" s="431"/>
      <c r="O268" s="431"/>
      <c r="P268" s="431"/>
      <c r="Q268" s="431"/>
      <c r="R268" s="431"/>
      <c r="S268" s="431"/>
      <c r="T268" s="431"/>
      <c r="U268" s="432"/>
    </row>
    <row r="269" spans="1:44" x14ac:dyDescent="0.3">
      <c r="C269" s="262"/>
      <c r="D269" s="263"/>
      <c r="E269" s="231"/>
      <c r="F269" s="374" t="s">
        <v>68</v>
      </c>
      <c r="G269" s="374"/>
      <c r="H269" s="264" t="s">
        <v>112</v>
      </c>
      <c r="L269" s="430"/>
      <c r="M269" s="431"/>
      <c r="N269" s="431"/>
      <c r="O269" s="431"/>
      <c r="P269" s="431"/>
      <c r="Q269" s="431"/>
      <c r="R269" s="431"/>
      <c r="S269" s="431"/>
      <c r="T269" s="431"/>
      <c r="U269" s="432"/>
    </row>
    <row r="270" spans="1:44" x14ac:dyDescent="0.3">
      <c r="C270" s="266"/>
      <c r="D270" s="267" t="s">
        <v>197</v>
      </c>
      <c r="E270" s="231"/>
      <c r="F270" s="374" t="s">
        <v>66</v>
      </c>
      <c r="G270" s="374"/>
      <c r="H270" s="264" t="s">
        <v>112</v>
      </c>
      <c r="L270" s="430"/>
      <c r="M270" s="431"/>
      <c r="N270" s="431"/>
      <c r="O270" s="431"/>
      <c r="P270" s="431"/>
      <c r="Q270" s="431"/>
      <c r="R270" s="431"/>
      <c r="S270" s="431"/>
      <c r="T270" s="431"/>
      <c r="U270" s="432"/>
    </row>
    <row r="271" spans="1:44" x14ac:dyDescent="0.3">
      <c r="C271" s="262"/>
      <c r="D271" s="267" t="s">
        <v>196</v>
      </c>
      <c r="E271" s="231"/>
      <c r="F271" s="374" t="s">
        <v>17</v>
      </c>
      <c r="G271" s="374"/>
      <c r="H271" s="264" t="s">
        <v>112</v>
      </c>
      <c r="L271" s="430"/>
      <c r="M271" s="431"/>
      <c r="N271" s="431"/>
      <c r="O271" s="431"/>
      <c r="P271" s="431"/>
      <c r="Q271" s="431"/>
      <c r="R271" s="431"/>
      <c r="S271" s="431"/>
      <c r="T271" s="431"/>
      <c r="U271" s="432"/>
    </row>
    <row r="272" spans="1:44" x14ac:dyDescent="0.3">
      <c r="C272" s="262"/>
      <c r="D272" s="267" t="s">
        <v>194</v>
      </c>
      <c r="E272" s="231"/>
      <c r="F272" s="374" t="s">
        <v>353</v>
      </c>
      <c r="G272" s="374"/>
      <c r="H272" s="264" t="s">
        <v>113</v>
      </c>
      <c r="L272" s="430"/>
      <c r="M272" s="431"/>
      <c r="N272" s="431"/>
      <c r="O272" s="431"/>
      <c r="P272" s="431"/>
      <c r="Q272" s="431"/>
      <c r="R272" s="431"/>
      <c r="S272" s="431"/>
      <c r="T272" s="431"/>
      <c r="U272" s="432"/>
    </row>
    <row r="273" spans="3:21" x14ac:dyDescent="0.3">
      <c r="C273" s="262"/>
      <c r="D273" s="267" t="s">
        <v>195</v>
      </c>
      <c r="E273" s="231"/>
      <c r="F273" s="374" t="s">
        <v>354</v>
      </c>
      <c r="G273" s="374"/>
      <c r="H273" s="264" t="s">
        <v>113</v>
      </c>
      <c r="L273" s="433"/>
      <c r="M273" s="434"/>
      <c r="N273" s="434"/>
      <c r="O273" s="434"/>
      <c r="P273" s="434"/>
      <c r="Q273" s="434"/>
      <c r="R273" s="434"/>
      <c r="S273" s="434"/>
      <c r="T273" s="434"/>
      <c r="U273" s="435"/>
    </row>
    <row r="274" spans="3:21" x14ac:dyDescent="0.3">
      <c r="C274" s="81"/>
      <c r="D274" s="138"/>
      <c r="E274" s="230"/>
      <c r="F274" s="375" t="s">
        <v>355</v>
      </c>
      <c r="G274" s="375"/>
      <c r="H274" s="268" t="s">
        <v>198</v>
      </c>
    </row>
    <row r="275" spans="3:21" x14ac:dyDescent="0.3">
      <c r="C275" s="72" t="s">
        <v>164</v>
      </c>
    </row>
    <row r="276" spans="3:21" x14ac:dyDescent="0.3">
      <c r="C276" s="72" t="s">
        <v>172</v>
      </c>
    </row>
  </sheetData>
  <sheetProtection algorithmName="SHA-512" hashValue="Il1rgVh2nDnjBqiN9SbSM8NA5k5wuax2DbPHHoShaAMro8JLUWLiaey0mvcdeeaaFb+lGgXf7VQL8pef/P3REQ==" saltValue="KdQZKHn56Z+4bcN9hOUXSw==" spinCount="100000" sheet="1" objects="1" scenarios="1" formatCells="0" formatColumns="0" formatRows="0"/>
  <mergeCells count="887">
    <mergeCell ref="L257:M257"/>
    <mergeCell ref="B197:B239"/>
    <mergeCell ref="C237:M237"/>
    <mergeCell ref="C238:M238"/>
    <mergeCell ref="C219:F220"/>
    <mergeCell ref="G219:I220"/>
    <mergeCell ref="C223:F224"/>
    <mergeCell ref="G221:I222"/>
    <mergeCell ref="Y242:AO242"/>
    <mergeCell ref="AI257:AJ257"/>
    <mergeCell ref="C205:F206"/>
    <mergeCell ref="G205:I206"/>
    <mergeCell ref="C207:F208"/>
    <mergeCell ref="G207:I208"/>
    <mergeCell ref="C209:F210"/>
    <mergeCell ref="G209:I210"/>
    <mergeCell ref="C211:F212"/>
    <mergeCell ref="G211:I212"/>
    <mergeCell ref="C213:F214"/>
    <mergeCell ref="G213:I214"/>
    <mergeCell ref="C215:F216"/>
    <mergeCell ref="G215:I216"/>
    <mergeCell ref="C217:F218"/>
    <mergeCell ref="G217:I218"/>
    <mergeCell ref="AI258:AJ258"/>
    <mergeCell ref="AI259:AJ259"/>
    <mergeCell ref="C235:F236"/>
    <mergeCell ref="G233:I234"/>
    <mergeCell ref="G235:I236"/>
    <mergeCell ref="C221:F222"/>
    <mergeCell ref="C225:F226"/>
    <mergeCell ref="G223:I224"/>
    <mergeCell ref="C227:F228"/>
    <mergeCell ref="G225:I226"/>
    <mergeCell ref="C229:F230"/>
    <mergeCell ref="G227:I228"/>
    <mergeCell ref="C231:F232"/>
    <mergeCell ref="G229:I230"/>
    <mergeCell ref="C233:F234"/>
    <mergeCell ref="G231:I232"/>
    <mergeCell ref="C240:M240"/>
    <mergeCell ref="B242:R242"/>
    <mergeCell ref="C239:M239"/>
    <mergeCell ref="Z235:AC236"/>
    <mergeCell ref="AD235:AF236"/>
    <mergeCell ref="Z237:AJ237"/>
    <mergeCell ref="Z238:AJ238"/>
    <mergeCell ref="Z239:AJ239"/>
    <mergeCell ref="B147:B151"/>
    <mergeCell ref="J29:J32"/>
    <mergeCell ref="I29:I32"/>
    <mergeCell ref="I25:I28"/>
    <mergeCell ref="I21:I24"/>
    <mergeCell ref="I17:I20"/>
    <mergeCell ref="I13:I16"/>
    <mergeCell ref="H9:H12"/>
    <mergeCell ref="H13:H16"/>
    <mergeCell ref="H17:H20"/>
    <mergeCell ref="H21:H24"/>
    <mergeCell ref="H25:H28"/>
    <mergeCell ref="H29:H32"/>
    <mergeCell ref="I9:I12"/>
    <mergeCell ref="B13:B16"/>
    <mergeCell ref="H136:H138"/>
    <mergeCell ref="I136:I138"/>
    <mergeCell ref="J136:J138"/>
    <mergeCell ref="B41:B44"/>
    <mergeCell ref="C41:C44"/>
    <mergeCell ref="E41:E44"/>
    <mergeCell ref="F41:F44"/>
    <mergeCell ref="G41:G44"/>
    <mergeCell ref="H41:H44"/>
    <mergeCell ref="F274:G274"/>
    <mergeCell ref="L258:M258"/>
    <mergeCell ref="L259:M259"/>
    <mergeCell ref="F263:G263"/>
    <mergeCell ref="F264:G264"/>
    <mergeCell ref="F265:G265"/>
    <mergeCell ref="F266:G266"/>
    <mergeCell ref="F267:G267"/>
    <mergeCell ref="F268:G268"/>
    <mergeCell ref="F270:G270"/>
    <mergeCell ref="F271:G271"/>
    <mergeCell ref="F272:G272"/>
    <mergeCell ref="F273:G273"/>
    <mergeCell ref="F269:G269"/>
    <mergeCell ref="L267:U273"/>
    <mergeCell ref="B192:B196"/>
    <mergeCell ref="C197:F198"/>
    <mergeCell ref="C199:F200"/>
    <mergeCell ref="C201:F202"/>
    <mergeCell ref="G197:I198"/>
    <mergeCell ref="G199:I200"/>
    <mergeCell ref="G201:I202"/>
    <mergeCell ref="C203:F204"/>
    <mergeCell ref="G203:I204"/>
    <mergeCell ref="B189:B191"/>
    <mergeCell ref="C191:M191"/>
    <mergeCell ref="B182:B188"/>
    <mergeCell ref="C181:M181"/>
    <mergeCell ref="C188:M188"/>
    <mergeCell ref="C178:M178"/>
    <mergeCell ref="B177:B178"/>
    <mergeCell ref="B179:B181"/>
    <mergeCell ref="B167:B176"/>
    <mergeCell ref="C176:M176"/>
    <mergeCell ref="L33:L36"/>
    <mergeCell ref="M33:M36"/>
    <mergeCell ref="B160:B163"/>
    <mergeCell ref="B155:B156"/>
    <mergeCell ref="H33:H36"/>
    <mergeCell ref="H37:H40"/>
    <mergeCell ref="I37:I40"/>
    <mergeCell ref="I33:I36"/>
    <mergeCell ref="B133:B135"/>
    <mergeCell ref="C133:C135"/>
    <mergeCell ref="E133:E135"/>
    <mergeCell ref="F133:F135"/>
    <mergeCell ref="G133:G135"/>
    <mergeCell ref="H133:H135"/>
    <mergeCell ref="I133:I135"/>
    <mergeCell ref="J133:J135"/>
    <mergeCell ref="K133:K135"/>
    <mergeCell ref="L133:L135"/>
    <mergeCell ref="M133:M135"/>
    <mergeCell ref="B136:B138"/>
    <mergeCell ref="C136:C138"/>
    <mergeCell ref="E136:E138"/>
    <mergeCell ref="F136:F138"/>
    <mergeCell ref="G136:G138"/>
    <mergeCell ref="K29:K32"/>
    <mergeCell ref="L29:L32"/>
    <mergeCell ref="M29:M32"/>
    <mergeCell ref="B29:B32"/>
    <mergeCell ref="B33:B36"/>
    <mergeCell ref="B37:B40"/>
    <mergeCell ref="C29:C32"/>
    <mergeCell ref="C33:C36"/>
    <mergeCell ref="C37:C40"/>
    <mergeCell ref="E29:E32"/>
    <mergeCell ref="E33:E36"/>
    <mergeCell ref="E37:E40"/>
    <mergeCell ref="F29:F32"/>
    <mergeCell ref="F33:F36"/>
    <mergeCell ref="F37:F40"/>
    <mergeCell ref="G29:G32"/>
    <mergeCell ref="G33:G36"/>
    <mergeCell ref="G37:G40"/>
    <mergeCell ref="J37:J40"/>
    <mergeCell ref="K37:K40"/>
    <mergeCell ref="L37:L40"/>
    <mergeCell ref="M37:M40"/>
    <mergeCell ref="J33:J36"/>
    <mergeCell ref="K33:K36"/>
    <mergeCell ref="L25:L28"/>
    <mergeCell ref="M25:M28"/>
    <mergeCell ref="B25:B28"/>
    <mergeCell ref="C25:C28"/>
    <mergeCell ref="E21:E24"/>
    <mergeCell ref="E25:E28"/>
    <mergeCell ref="F21:F24"/>
    <mergeCell ref="F25:F28"/>
    <mergeCell ref="K17:K20"/>
    <mergeCell ref="L17:L20"/>
    <mergeCell ref="M17:M20"/>
    <mergeCell ref="C17:C20"/>
    <mergeCell ref="E17:E20"/>
    <mergeCell ref="F17:F20"/>
    <mergeCell ref="G17:G20"/>
    <mergeCell ref="J17:J20"/>
    <mergeCell ref="G25:G28"/>
    <mergeCell ref="J25:J28"/>
    <mergeCell ref="K25:K28"/>
    <mergeCell ref="B21:B24"/>
    <mergeCell ref="C21:C24"/>
    <mergeCell ref="G21:G24"/>
    <mergeCell ref="J21:J24"/>
    <mergeCell ref="K21:K24"/>
    <mergeCell ref="L21:L24"/>
    <mergeCell ref="M21:M24"/>
    <mergeCell ref="B17:B20"/>
    <mergeCell ref="C13:C16"/>
    <mergeCell ref="E9:E12"/>
    <mergeCell ref="E13:E16"/>
    <mergeCell ref="K9:K12"/>
    <mergeCell ref="L9:L12"/>
    <mergeCell ref="M9:M12"/>
    <mergeCell ref="G13:G16"/>
    <mergeCell ref="J13:J16"/>
    <mergeCell ref="K13:K16"/>
    <mergeCell ref="L13:L16"/>
    <mergeCell ref="M13:M16"/>
    <mergeCell ref="F9:F12"/>
    <mergeCell ref="F13:F16"/>
    <mergeCell ref="G9:G12"/>
    <mergeCell ref="J9:J12"/>
    <mergeCell ref="C9:C12"/>
    <mergeCell ref="B9:B12"/>
    <mergeCell ref="K136:K138"/>
    <mergeCell ref="L136:L138"/>
    <mergeCell ref="M136:M138"/>
    <mergeCell ref="B139:B141"/>
    <mergeCell ref="C139:C141"/>
    <mergeCell ref="E139:E141"/>
    <mergeCell ref="F139:F141"/>
    <mergeCell ref="G139:G141"/>
    <mergeCell ref="H139:H141"/>
    <mergeCell ref="I139:I141"/>
    <mergeCell ref="J139:J141"/>
    <mergeCell ref="K139:K141"/>
    <mergeCell ref="L139:L141"/>
    <mergeCell ref="M139:M141"/>
    <mergeCell ref="L130:L132"/>
    <mergeCell ref="M130:M132"/>
    <mergeCell ref="B130:B132"/>
    <mergeCell ref="C130:C132"/>
    <mergeCell ref="E130:E132"/>
    <mergeCell ref="F130:F132"/>
    <mergeCell ref="G130:G132"/>
    <mergeCell ref="H130:H132"/>
    <mergeCell ref="I130:I132"/>
    <mergeCell ref="J130:J132"/>
    <mergeCell ref="K130:K132"/>
    <mergeCell ref="I41:I44"/>
    <mergeCell ref="J41:J44"/>
    <mergeCell ref="K41:K44"/>
    <mergeCell ref="L41:L44"/>
    <mergeCell ref="M41:M44"/>
    <mergeCell ref="B45:B48"/>
    <mergeCell ref="C45:C48"/>
    <mergeCell ref="E45:E48"/>
    <mergeCell ref="F45:F48"/>
    <mergeCell ref="G45:G48"/>
    <mergeCell ref="H45:H48"/>
    <mergeCell ref="I45:I48"/>
    <mergeCell ref="J45:J48"/>
    <mergeCell ref="K45:K48"/>
    <mergeCell ref="L45:L48"/>
    <mergeCell ref="M45:M48"/>
    <mergeCell ref="L49:L52"/>
    <mergeCell ref="M49:M52"/>
    <mergeCell ref="B53:B56"/>
    <mergeCell ref="C53:C56"/>
    <mergeCell ref="E53:E56"/>
    <mergeCell ref="F53:F56"/>
    <mergeCell ref="G53:G56"/>
    <mergeCell ref="H53:H56"/>
    <mergeCell ref="I53:I56"/>
    <mergeCell ref="J53:J56"/>
    <mergeCell ref="K53:K56"/>
    <mergeCell ref="L53:L56"/>
    <mergeCell ref="M53:M56"/>
    <mergeCell ref="B49:B52"/>
    <mergeCell ref="C49:C52"/>
    <mergeCell ref="E49:E52"/>
    <mergeCell ref="F49:F52"/>
    <mergeCell ref="G49:G52"/>
    <mergeCell ref="H49:H52"/>
    <mergeCell ref="I49:I52"/>
    <mergeCell ref="J49:J52"/>
    <mergeCell ref="K49:K52"/>
    <mergeCell ref="L57:L60"/>
    <mergeCell ref="M57:M60"/>
    <mergeCell ref="B61:B64"/>
    <mergeCell ref="C61:C64"/>
    <mergeCell ref="E61:E64"/>
    <mergeCell ref="F61:F64"/>
    <mergeCell ref="G61:G64"/>
    <mergeCell ref="H61:H64"/>
    <mergeCell ref="I61:I64"/>
    <mergeCell ref="J61:J64"/>
    <mergeCell ref="K61:K64"/>
    <mergeCell ref="L61:L64"/>
    <mergeCell ref="M61:M64"/>
    <mergeCell ref="B57:B60"/>
    <mergeCell ref="C57:C60"/>
    <mergeCell ref="E57:E60"/>
    <mergeCell ref="F57:F60"/>
    <mergeCell ref="G57:G60"/>
    <mergeCell ref="H57:H60"/>
    <mergeCell ref="I57:I60"/>
    <mergeCell ref="J57:J60"/>
    <mergeCell ref="K57:K60"/>
    <mergeCell ref="L65:L68"/>
    <mergeCell ref="M65:M68"/>
    <mergeCell ref="B69:B72"/>
    <mergeCell ref="C69:C72"/>
    <mergeCell ref="E69:E72"/>
    <mergeCell ref="F69:F72"/>
    <mergeCell ref="G69:G72"/>
    <mergeCell ref="H69:H72"/>
    <mergeCell ref="I69:I72"/>
    <mergeCell ref="J69:J72"/>
    <mergeCell ref="K69:K72"/>
    <mergeCell ref="L69:L72"/>
    <mergeCell ref="M69:M72"/>
    <mergeCell ref="B65:B68"/>
    <mergeCell ref="C65:C68"/>
    <mergeCell ref="E65:E68"/>
    <mergeCell ref="F65:F68"/>
    <mergeCell ref="G65:G68"/>
    <mergeCell ref="H65:H68"/>
    <mergeCell ref="I65:I68"/>
    <mergeCell ref="J65:J68"/>
    <mergeCell ref="K65:K68"/>
    <mergeCell ref="L73:L76"/>
    <mergeCell ref="M73:M76"/>
    <mergeCell ref="B77:B80"/>
    <mergeCell ref="C77:C80"/>
    <mergeCell ref="E77:E80"/>
    <mergeCell ref="F77:F80"/>
    <mergeCell ref="G77:G80"/>
    <mergeCell ref="H77:H80"/>
    <mergeCell ref="I77:I80"/>
    <mergeCell ref="J77:J80"/>
    <mergeCell ref="K77:K80"/>
    <mergeCell ref="L77:L80"/>
    <mergeCell ref="M77:M80"/>
    <mergeCell ref="B73:B76"/>
    <mergeCell ref="C73:C76"/>
    <mergeCell ref="E73:E76"/>
    <mergeCell ref="F73:F76"/>
    <mergeCell ref="G73:G76"/>
    <mergeCell ref="H73:H76"/>
    <mergeCell ref="I73:I76"/>
    <mergeCell ref="J73:J76"/>
    <mergeCell ref="K73:K76"/>
    <mergeCell ref="L81:L84"/>
    <mergeCell ref="M81:M84"/>
    <mergeCell ref="B85:B88"/>
    <mergeCell ref="C85:C88"/>
    <mergeCell ref="E85:E88"/>
    <mergeCell ref="F85:F88"/>
    <mergeCell ref="G85:G88"/>
    <mergeCell ref="H85:H88"/>
    <mergeCell ref="I85:I88"/>
    <mergeCell ref="J85:J88"/>
    <mergeCell ref="K85:K88"/>
    <mergeCell ref="L85:L88"/>
    <mergeCell ref="M85:M88"/>
    <mergeCell ref="B81:B84"/>
    <mergeCell ref="C81:C84"/>
    <mergeCell ref="E81:E84"/>
    <mergeCell ref="F81:F84"/>
    <mergeCell ref="G81:G84"/>
    <mergeCell ref="H81:H84"/>
    <mergeCell ref="I81:I84"/>
    <mergeCell ref="J81:J84"/>
    <mergeCell ref="K81:K84"/>
    <mergeCell ref="L89:L92"/>
    <mergeCell ref="M89:M92"/>
    <mergeCell ref="B93:B96"/>
    <mergeCell ref="C93:C96"/>
    <mergeCell ref="E93:E96"/>
    <mergeCell ref="F93:F96"/>
    <mergeCell ref="G93:G96"/>
    <mergeCell ref="H93:H96"/>
    <mergeCell ref="I93:I96"/>
    <mergeCell ref="J93:J96"/>
    <mergeCell ref="K93:K96"/>
    <mergeCell ref="L93:L96"/>
    <mergeCell ref="M93:M96"/>
    <mergeCell ref="B89:B92"/>
    <mergeCell ref="C89:C92"/>
    <mergeCell ref="E89:E92"/>
    <mergeCell ref="F89:F92"/>
    <mergeCell ref="G89:G92"/>
    <mergeCell ref="H89:H92"/>
    <mergeCell ref="I89:I92"/>
    <mergeCell ref="J89:J92"/>
    <mergeCell ref="K89:K92"/>
    <mergeCell ref="L97:L100"/>
    <mergeCell ref="M97:M100"/>
    <mergeCell ref="B101:B104"/>
    <mergeCell ref="C101:C104"/>
    <mergeCell ref="E101:E104"/>
    <mergeCell ref="F101:F104"/>
    <mergeCell ref="G101:G104"/>
    <mergeCell ref="H101:H104"/>
    <mergeCell ref="I101:I104"/>
    <mergeCell ref="J101:J104"/>
    <mergeCell ref="K101:K104"/>
    <mergeCell ref="L101:L104"/>
    <mergeCell ref="M101:M104"/>
    <mergeCell ref="B97:B100"/>
    <mergeCell ref="C97:C100"/>
    <mergeCell ref="E97:E100"/>
    <mergeCell ref="F97:F100"/>
    <mergeCell ref="G97:G100"/>
    <mergeCell ref="H97:H100"/>
    <mergeCell ref="I97:I100"/>
    <mergeCell ref="J97:J100"/>
    <mergeCell ref="K97:K100"/>
    <mergeCell ref="L105:L108"/>
    <mergeCell ref="M105:M108"/>
    <mergeCell ref="B109:B112"/>
    <mergeCell ref="C109:C112"/>
    <mergeCell ref="E109:E112"/>
    <mergeCell ref="F109:F112"/>
    <mergeCell ref="G109:G112"/>
    <mergeCell ref="H109:H112"/>
    <mergeCell ref="I109:I112"/>
    <mergeCell ref="J109:J112"/>
    <mergeCell ref="K109:K112"/>
    <mergeCell ref="L109:L112"/>
    <mergeCell ref="M109:M112"/>
    <mergeCell ref="B105:B108"/>
    <mergeCell ref="C105:C108"/>
    <mergeCell ref="E105:E108"/>
    <mergeCell ref="F105:F108"/>
    <mergeCell ref="G105:G108"/>
    <mergeCell ref="H105:H108"/>
    <mergeCell ref="I105:I108"/>
    <mergeCell ref="J105:J108"/>
    <mergeCell ref="K105:K108"/>
    <mergeCell ref="L113:L116"/>
    <mergeCell ref="M113:M116"/>
    <mergeCell ref="B117:B120"/>
    <mergeCell ref="C117:C120"/>
    <mergeCell ref="E117:E120"/>
    <mergeCell ref="F117:F120"/>
    <mergeCell ref="G117:G120"/>
    <mergeCell ref="H117:H120"/>
    <mergeCell ref="I117:I120"/>
    <mergeCell ref="J117:J120"/>
    <mergeCell ref="K117:K120"/>
    <mergeCell ref="L117:L120"/>
    <mergeCell ref="M117:M120"/>
    <mergeCell ref="B113:B116"/>
    <mergeCell ref="C113:C116"/>
    <mergeCell ref="E113:E116"/>
    <mergeCell ref="F113:F116"/>
    <mergeCell ref="G113:G116"/>
    <mergeCell ref="H113:H116"/>
    <mergeCell ref="I113:I116"/>
    <mergeCell ref="J113:J116"/>
    <mergeCell ref="K113:K116"/>
    <mergeCell ref="L121:L124"/>
    <mergeCell ref="M121:M124"/>
    <mergeCell ref="B125:B128"/>
    <mergeCell ref="C125:C128"/>
    <mergeCell ref="E125:E128"/>
    <mergeCell ref="F125:F128"/>
    <mergeCell ref="G125:G128"/>
    <mergeCell ref="H125:H128"/>
    <mergeCell ref="I125:I128"/>
    <mergeCell ref="J125:J128"/>
    <mergeCell ref="K125:K128"/>
    <mergeCell ref="L125:L128"/>
    <mergeCell ref="M125:M128"/>
    <mergeCell ref="B121:B124"/>
    <mergeCell ref="C121:C124"/>
    <mergeCell ref="E121:E124"/>
    <mergeCell ref="F121:F124"/>
    <mergeCell ref="G121:G124"/>
    <mergeCell ref="H121:H124"/>
    <mergeCell ref="I121:I124"/>
    <mergeCell ref="J121:J124"/>
    <mergeCell ref="K121:K124"/>
    <mergeCell ref="AI9:AI12"/>
    <mergeCell ref="AJ9:AJ12"/>
    <mergeCell ref="Y13:Y16"/>
    <mergeCell ref="Z13:Z16"/>
    <mergeCell ref="AB13:AB16"/>
    <mergeCell ref="AC13:AC16"/>
    <mergeCell ref="AD13:AD16"/>
    <mergeCell ref="AE13:AE16"/>
    <mergeCell ref="AF13:AF16"/>
    <mergeCell ref="AG13:AG16"/>
    <mergeCell ref="AH13:AH16"/>
    <mergeCell ref="AI13:AI16"/>
    <mergeCell ref="AJ13:AJ16"/>
    <mergeCell ref="Y9:Y12"/>
    <mergeCell ref="Z9:Z12"/>
    <mergeCell ref="AB9:AB12"/>
    <mergeCell ref="AC9:AC12"/>
    <mergeCell ref="AD9:AD12"/>
    <mergeCell ref="AE9:AE12"/>
    <mergeCell ref="AF9:AF12"/>
    <mergeCell ref="AG9:AG12"/>
    <mergeCell ref="AH9:AH12"/>
    <mergeCell ref="AI17:AI20"/>
    <mergeCell ref="AJ17:AJ20"/>
    <mergeCell ref="Y21:Y24"/>
    <mergeCell ref="Z21:Z24"/>
    <mergeCell ref="AB21:AB24"/>
    <mergeCell ref="AC21:AC24"/>
    <mergeCell ref="AD21:AD24"/>
    <mergeCell ref="AE21:AE24"/>
    <mergeCell ref="AF21:AF24"/>
    <mergeCell ref="AG21:AG24"/>
    <mergeCell ref="AH21:AH24"/>
    <mergeCell ref="AI21:AI24"/>
    <mergeCell ref="AJ21:AJ24"/>
    <mergeCell ref="Y17:Y20"/>
    <mergeCell ref="Z17:Z20"/>
    <mergeCell ref="AB17:AB20"/>
    <mergeCell ref="AC17:AC20"/>
    <mergeCell ref="AD17:AD20"/>
    <mergeCell ref="AE17:AE20"/>
    <mergeCell ref="AF17:AF20"/>
    <mergeCell ref="AG17:AG20"/>
    <mergeCell ref="AH17:AH20"/>
    <mergeCell ref="AI25:AI28"/>
    <mergeCell ref="AJ25:AJ28"/>
    <mergeCell ref="Y29:Y32"/>
    <mergeCell ref="Z29:Z32"/>
    <mergeCell ref="AB29:AB32"/>
    <mergeCell ref="AC29:AC32"/>
    <mergeCell ref="AD29:AD32"/>
    <mergeCell ref="AE29:AE32"/>
    <mergeCell ref="AF29:AF32"/>
    <mergeCell ref="AG29:AG32"/>
    <mergeCell ref="AH29:AH32"/>
    <mergeCell ref="AI29:AI32"/>
    <mergeCell ref="AJ29:AJ32"/>
    <mergeCell ref="Y25:Y28"/>
    <mergeCell ref="Z25:Z28"/>
    <mergeCell ref="AB25:AB28"/>
    <mergeCell ref="AC25:AC28"/>
    <mergeCell ref="AD25:AD28"/>
    <mergeCell ref="AE25:AE28"/>
    <mergeCell ref="AF25:AF28"/>
    <mergeCell ref="AG25:AG28"/>
    <mergeCell ref="AH25:AH28"/>
    <mergeCell ref="AI33:AI36"/>
    <mergeCell ref="AJ33:AJ36"/>
    <mergeCell ref="Y37:Y40"/>
    <mergeCell ref="Z37:Z40"/>
    <mergeCell ref="AB37:AB40"/>
    <mergeCell ref="AC37:AC40"/>
    <mergeCell ref="AD37:AD40"/>
    <mergeCell ref="AE37:AE40"/>
    <mergeCell ref="AF37:AF40"/>
    <mergeCell ref="AG37:AG40"/>
    <mergeCell ref="AH37:AH40"/>
    <mergeCell ref="AI37:AI40"/>
    <mergeCell ref="AJ37:AJ40"/>
    <mergeCell ref="Y33:Y36"/>
    <mergeCell ref="Z33:Z36"/>
    <mergeCell ref="AB33:AB36"/>
    <mergeCell ref="AC33:AC36"/>
    <mergeCell ref="AD33:AD36"/>
    <mergeCell ref="AE33:AE36"/>
    <mergeCell ref="AF33:AF36"/>
    <mergeCell ref="AG33:AG36"/>
    <mergeCell ref="AH33:AH36"/>
    <mergeCell ref="AI41:AI44"/>
    <mergeCell ref="AJ41:AJ44"/>
    <mergeCell ref="Y45:Y48"/>
    <mergeCell ref="Z45:Z48"/>
    <mergeCell ref="AB45:AB48"/>
    <mergeCell ref="AC45:AC48"/>
    <mergeCell ref="AD45:AD48"/>
    <mergeCell ref="AE45:AE48"/>
    <mergeCell ref="AF45:AF48"/>
    <mergeCell ref="AG45:AG48"/>
    <mergeCell ref="AH45:AH48"/>
    <mergeCell ref="AI45:AI48"/>
    <mergeCell ref="AJ45:AJ48"/>
    <mergeCell ref="Y41:Y44"/>
    <mergeCell ref="Z41:Z44"/>
    <mergeCell ref="AB41:AB44"/>
    <mergeCell ref="AC41:AC44"/>
    <mergeCell ref="AD41:AD44"/>
    <mergeCell ref="AE41:AE44"/>
    <mergeCell ref="AF41:AF44"/>
    <mergeCell ref="AG41:AG44"/>
    <mergeCell ref="AH41:AH44"/>
    <mergeCell ref="AI49:AI52"/>
    <mergeCell ref="AJ49:AJ52"/>
    <mergeCell ref="Y53:Y56"/>
    <mergeCell ref="Z53:Z56"/>
    <mergeCell ref="AB53:AB56"/>
    <mergeCell ref="AC53:AC56"/>
    <mergeCell ref="AD53:AD56"/>
    <mergeCell ref="AE53:AE56"/>
    <mergeCell ref="AF53:AF56"/>
    <mergeCell ref="AG53:AG56"/>
    <mergeCell ref="AH53:AH56"/>
    <mergeCell ref="AI53:AI56"/>
    <mergeCell ref="AJ53:AJ56"/>
    <mergeCell ref="Y49:Y52"/>
    <mergeCell ref="Z49:Z52"/>
    <mergeCell ref="AB49:AB52"/>
    <mergeCell ref="AC49:AC52"/>
    <mergeCell ref="AD49:AD52"/>
    <mergeCell ref="AE49:AE52"/>
    <mergeCell ref="AF49:AF52"/>
    <mergeCell ref="AG49:AG52"/>
    <mergeCell ref="AH49:AH52"/>
    <mergeCell ref="AI57:AI60"/>
    <mergeCell ref="AJ57:AJ60"/>
    <mergeCell ref="Y61:Y64"/>
    <mergeCell ref="Z61:Z64"/>
    <mergeCell ref="AB61:AB64"/>
    <mergeCell ref="AC61:AC64"/>
    <mergeCell ref="AD61:AD64"/>
    <mergeCell ref="AE61:AE64"/>
    <mergeCell ref="AF61:AF64"/>
    <mergeCell ref="AG61:AG64"/>
    <mergeCell ref="AH61:AH64"/>
    <mergeCell ref="AI61:AI64"/>
    <mergeCell ref="AJ61:AJ64"/>
    <mergeCell ref="Y57:Y60"/>
    <mergeCell ref="Z57:Z60"/>
    <mergeCell ref="AB57:AB60"/>
    <mergeCell ref="AC57:AC60"/>
    <mergeCell ref="AD57:AD60"/>
    <mergeCell ref="AE57:AE60"/>
    <mergeCell ref="AF57:AF60"/>
    <mergeCell ref="AG57:AG60"/>
    <mergeCell ref="AH57:AH60"/>
    <mergeCell ref="AI65:AI68"/>
    <mergeCell ref="AJ65:AJ68"/>
    <mergeCell ref="Y69:Y72"/>
    <mergeCell ref="Z69:Z72"/>
    <mergeCell ref="AB69:AB72"/>
    <mergeCell ref="AC69:AC72"/>
    <mergeCell ref="AD69:AD72"/>
    <mergeCell ref="AE69:AE72"/>
    <mergeCell ref="AF69:AF72"/>
    <mergeCell ref="AG69:AG72"/>
    <mergeCell ref="AH69:AH72"/>
    <mergeCell ref="AI69:AI72"/>
    <mergeCell ref="AJ69:AJ72"/>
    <mergeCell ref="Y65:Y68"/>
    <mergeCell ref="Z65:Z68"/>
    <mergeCell ref="AB65:AB68"/>
    <mergeCell ref="AC65:AC68"/>
    <mergeCell ref="AD65:AD68"/>
    <mergeCell ref="AE65:AE68"/>
    <mergeCell ref="AF65:AF68"/>
    <mergeCell ref="AG65:AG68"/>
    <mergeCell ref="AH65:AH68"/>
    <mergeCell ref="AI73:AI76"/>
    <mergeCell ref="AJ73:AJ76"/>
    <mergeCell ref="Y77:Y80"/>
    <mergeCell ref="Z77:Z80"/>
    <mergeCell ref="AB77:AB80"/>
    <mergeCell ref="AC77:AC80"/>
    <mergeCell ref="AD77:AD80"/>
    <mergeCell ref="AE77:AE80"/>
    <mergeCell ref="AF77:AF80"/>
    <mergeCell ref="AG77:AG80"/>
    <mergeCell ref="AH77:AH80"/>
    <mergeCell ref="AI77:AI80"/>
    <mergeCell ref="AJ77:AJ80"/>
    <mergeCell ref="Y73:Y76"/>
    <mergeCell ref="Z73:Z76"/>
    <mergeCell ref="AB73:AB76"/>
    <mergeCell ref="AC73:AC76"/>
    <mergeCell ref="AD73:AD76"/>
    <mergeCell ref="AE73:AE76"/>
    <mergeCell ref="AF73:AF76"/>
    <mergeCell ref="AG73:AG76"/>
    <mergeCell ref="AH73:AH76"/>
    <mergeCell ref="AI81:AI84"/>
    <mergeCell ref="AJ81:AJ84"/>
    <mergeCell ref="Y85:Y88"/>
    <mergeCell ref="Z85:Z88"/>
    <mergeCell ref="AB85:AB88"/>
    <mergeCell ref="AC85:AC88"/>
    <mergeCell ref="AD85:AD88"/>
    <mergeCell ref="AE85:AE88"/>
    <mergeCell ref="AF85:AF88"/>
    <mergeCell ref="AG85:AG88"/>
    <mergeCell ref="AH85:AH88"/>
    <mergeCell ref="AI85:AI88"/>
    <mergeCell ref="AJ85:AJ88"/>
    <mergeCell ref="Y81:Y84"/>
    <mergeCell ref="Z81:Z84"/>
    <mergeCell ref="AB81:AB84"/>
    <mergeCell ref="AC81:AC84"/>
    <mergeCell ref="AD81:AD84"/>
    <mergeCell ref="AE81:AE84"/>
    <mergeCell ref="AF81:AF84"/>
    <mergeCell ref="AG81:AG84"/>
    <mergeCell ref="AH81:AH84"/>
    <mergeCell ref="AI89:AI92"/>
    <mergeCell ref="AJ89:AJ92"/>
    <mergeCell ref="Y93:Y96"/>
    <mergeCell ref="Z93:Z96"/>
    <mergeCell ref="AB93:AB96"/>
    <mergeCell ref="AC93:AC96"/>
    <mergeCell ref="AD93:AD96"/>
    <mergeCell ref="AE93:AE96"/>
    <mergeCell ref="AF93:AF96"/>
    <mergeCell ref="AG93:AG96"/>
    <mergeCell ref="AH93:AH96"/>
    <mergeCell ref="AI93:AI96"/>
    <mergeCell ref="AJ93:AJ96"/>
    <mergeCell ref="Y89:Y92"/>
    <mergeCell ref="Z89:Z92"/>
    <mergeCell ref="AB89:AB92"/>
    <mergeCell ref="AC89:AC92"/>
    <mergeCell ref="AD89:AD92"/>
    <mergeCell ref="AE89:AE92"/>
    <mergeCell ref="AF89:AF92"/>
    <mergeCell ref="AG89:AG92"/>
    <mergeCell ref="AH89:AH92"/>
    <mergeCell ref="AI97:AI100"/>
    <mergeCell ref="AJ97:AJ100"/>
    <mergeCell ref="Y101:Y104"/>
    <mergeCell ref="Z101:Z104"/>
    <mergeCell ref="AB101:AB104"/>
    <mergeCell ref="AC101:AC104"/>
    <mergeCell ref="AD101:AD104"/>
    <mergeCell ref="AE101:AE104"/>
    <mergeCell ref="AF101:AF104"/>
    <mergeCell ref="AG101:AG104"/>
    <mergeCell ref="AH101:AH104"/>
    <mergeCell ref="AI101:AI104"/>
    <mergeCell ref="AJ101:AJ104"/>
    <mergeCell ref="Y97:Y100"/>
    <mergeCell ref="Z97:Z100"/>
    <mergeCell ref="AB97:AB100"/>
    <mergeCell ref="AC97:AC100"/>
    <mergeCell ref="AD97:AD100"/>
    <mergeCell ref="AE97:AE100"/>
    <mergeCell ref="AF97:AF100"/>
    <mergeCell ref="AG97:AG100"/>
    <mergeCell ref="AH97:AH100"/>
    <mergeCell ref="AI105:AI108"/>
    <mergeCell ref="AJ105:AJ108"/>
    <mergeCell ref="Y109:Y112"/>
    <mergeCell ref="Z109:Z112"/>
    <mergeCell ref="AB109:AB112"/>
    <mergeCell ref="AC109:AC112"/>
    <mergeCell ref="AD109:AD112"/>
    <mergeCell ref="AE109:AE112"/>
    <mergeCell ref="AF109:AF112"/>
    <mergeCell ref="AG109:AG112"/>
    <mergeCell ref="AH109:AH112"/>
    <mergeCell ref="AI109:AI112"/>
    <mergeCell ref="AJ109:AJ112"/>
    <mergeCell ref="Y105:Y108"/>
    <mergeCell ref="Z105:Z108"/>
    <mergeCell ref="AB105:AB108"/>
    <mergeCell ref="AC105:AC108"/>
    <mergeCell ref="AD105:AD108"/>
    <mergeCell ref="AE105:AE108"/>
    <mergeCell ref="AF105:AF108"/>
    <mergeCell ref="AG105:AG108"/>
    <mergeCell ref="AH105:AH108"/>
    <mergeCell ref="AI113:AI116"/>
    <mergeCell ref="AJ113:AJ116"/>
    <mergeCell ref="Y117:Y120"/>
    <mergeCell ref="Z117:Z120"/>
    <mergeCell ref="AB117:AB120"/>
    <mergeCell ref="AC117:AC120"/>
    <mergeCell ref="AD117:AD120"/>
    <mergeCell ref="AE117:AE120"/>
    <mergeCell ref="AF117:AF120"/>
    <mergeCell ref="AG117:AG120"/>
    <mergeCell ref="AH117:AH120"/>
    <mergeCell ref="AI117:AI120"/>
    <mergeCell ref="AJ117:AJ120"/>
    <mergeCell ref="Y113:Y116"/>
    <mergeCell ref="Z113:Z116"/>
    <mergeCell ref="AB113:AB116"/>
    <mergeCell ref="AC113:AC116"/>
    <mergeCell ref="AD113:AD116"/>
    <mergeCell ref="AE113:AE116"/>
    <mergeCell ref="AF113:AF116"/>
    <mergeCell ref="AG113:AG116"/>
    <mergeCell ref="AH113:AH116"/>
    <mergeCell ref="AI121:AI124"/>
    <mergeCell ref="AJ121:AJ124"/>
    <mergeCell ref="Y125:Y128"/>
    <mergeCell ref="Z125:Z128"/>
    <mergeCell ref="AB125:AB128"/>
    <mergeCell ref="AC125:AC128"/>
    <mergeCell ref="AD125:AD128"/>
    <mergeCell ref="AE125:AE128"/>
    <mergeCell ref="AF125:AF128"/>
    <mergeCell ref="AG125:AG128"/>
    <mergeCell ref="AH125:AH128"/>
    <mergeCell ref="AI125:AI128"/>
    <mergeCell ref="AJ125:AJ128"/>
    <mergeCell ref="Y121:Y124"/>
    <mergeCell ref="Z121:Z124"/>
    <mergeCell ref="AB121:AB124"/>
    <mergeCell ref="AC121:AC124"/>
    <mergeCell ref="AD121:AD124"/>
    <mergeCell ref="AE121:AE124"/>
    <mergeCell ref="AF121:AF124"/>
    <mergeCell ref="AG121:AG124"/>
    <mergeCell ref="AH121:AH124"/>
    <mergeCell ref="AI130:AI132"/>
    <mergeCell ref="AJ130:AJ132"/>
    <mergeCell ref="Y133:Y135"/>
    <mergeCell ref="Z133:Z135"/>
    <mergeCell ref="AB133:AB135"/>
    <mergeCell ref="AC133:AC135"/>
    <mergeCell ref="AD133:AD135"/>
    <mergeCell ref="AE133:AE135"/>
    <mergeCell ref="AF133:AF135"/>
    <mergeCell ref="AG133:AG135"/>
    <mergeCell ref="AH133:AH135"/>
    <mergeCell ref="AI133:AI135"/>
    <mergeCell ref="AJ133:AJ135"/>
    <mergeCell ref="Y130:Y132"/>
    <mergeCell ref="Z130:Z132"/>
    <mergeCell ref="AB130:AB132"/>
    <mergeCell ref="AC130:AC132"/>
    <mergeCell ref="AD130:AD132"/>
    <mergeCell ref="AE130:AE132"/>
    <mergeCell ref="AF130:AF132"/>
    <mergeCell ref="AG130:AG132"/>
    <mergeCell ref="AH130:AH132"/>
    <mergeCell ref="AI136:AI138"/>
    <mergeCell ref="AJ136:AJ138"/>
    <mergeCell ref="Y139:Y141"/>
    <mergeCell ref="Z139:Z141"/>
    <mergeCell ref="AB139:AB141"/>
    <mergeCell ref="AC139:AC141"/>
    <mergeCell ref="AD139:AD141"/>
    <mergeCell ref="AE139:AE141"/>
    <mergeCell ref="AF139:AF141"/>
    <mergeCell ref="AG139:AG141"/>
    <mergeCell ref="AH139:AH141"/>
    <mergeCell ref="AI139:AI141"/>
    <mergeCell ref="AJ139:AJ141"/>
    <mergeCell ref="Y136:Y138"/>
    <mergeCell ref="Z136:Z138"/>
    <mergeCell ref="AB136:AB138"/>
    <mergeCell ref="AC136:AC138"/>
    <mergeCell ref="AD136:AD138"/>
    <mergeCell ref="AE136:AE138"/>
    <mergeCell ref="AF136:AF138"/>
    <mergeCell ref="AG136:AG138"/>
    <mergeCell ref="AH136:AH138"/>
    <mergeCell ref="Y147:Y151"/>
    <mergeCell ref="Y155:Y156"/>
    <mergeCell ref="Y160:Y163"/>
    <mergeCell ref="Y167:Y176"/>
    <mergeCell ref="Z176:AJ176"/>
    <mergeCell ref="Y177:Y178"/>
    <mergeCell ref="Z178:AJ178"/>
    <mergeCell ref="Y179:Y181"/>
    <mergeCell ref="Z181:AJ181"/>
    <mergeCell ref="Y182:Y188"/>
    <mergeCell ref="Z188:AJ188"/>
    <mergeCell ref="Y189:Y191"/>
    <mergeCell ref="Z191:AJ191"/>
    <mergeCell ref="Y192:Y196"/>
    <mergeCell ref="Y197:Y239"/>
    <mergeCell ref="Z197:AC198"/>
    <mergeCell ref="AD197:AF198"/>
    <mergeCell ref="Z199:AC200"/>
    <mergeCell ref="AD199:AF200"/>
    <mergeCell ref="Z201:AC202"/>
    <mergeCell ref="AD201:AF202"/>
    <mergeCell ref="Z203:AC204"/>
    <mergeCell ref="AD203:AF204"/>
    <mergeCell ref="Z205:AC206"/>
    <mergeCell ref="AD205:AF206"/>
    <mergeCell ref="Z207:AC208"/>
    <mergeCell ref="AD207:AF208"/>
    <mergeCell ref="Z209:AC210"/>
    <mergeCell ref="AD209:AF210"/>
    <mergeCell ref="Z211:AC212"/>
    <mergeCell ref="AD211:AF212"/>
    <mergeCell ref="Z213:AC214"/>
    <mergeCell ref="AD213:AF214"/>
    <mergeCell ref="Z215:AC216"/>
    <mergeCell ref="AD215:AF216"/>
    <mergeCell ref="Z217:AC218"/>
    <mergeCell ref="AD217:AF218"/>
    <mergeCell ref="Z219:AC220"/>
    <mergeCell ref="AD219:AF220"/>
    <mergeCell ref="Z221:AC222"/>
    <mergeCell ref="AD221:AF222"/>
    <mergeCell ref="Z223:AC224"/>
    <mergeCell ref="AD223:AF224"/>
    <mergeCell ref="Z240:AJ240"/>
    <mergeCell ref="Z225:AC226"/>
    <mergeCell ref="AD225:AF226"/>
    <mergeCell ref="Z227:AC228"/>
    <mergeCell ref="AD227:AF228"/>
    <mergeCell ref="Z229:AC230"/>
    <mergeCell ref="AD229:AF230"/>
    <mergeCell ref="Z231:AC232"/>
    <mergeCell ref="AD231:AF232"/>
    <mergeCell ref="Z233:AC234"/>
    <mergeCell ref="AD233:AF234"/>
  </mergeCells>
  <conditionalFormatting sqref="H263:H274">
    <cfRule type="cellIs" dxfId="2" priority="2" operator="equal">
      <formula>"Include"</formula>
    </cfRule>
    <cfRule type="cellIs" dxfId="1" priority="3" operator="equal">
      <formula>"Exclude"</formula>
    </cfRule>
  </conditionalFormatting>
  <conditionalFormatting sqref="H274">
    <cfRule type="cellIs" dxfId="0" priority="1" operator="equal">
      <formula>"Exclude after $25K"</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61A5837C-3362-453E-895E-5B2FD694E132}">
          <x14:formula1>
            <xm:f>Calculations!$E$26:$E$28</xm:f>
          </x14:formula1>
          <xm:sqref>E9:E128 AB9:AB128</xm:sqref>
        </x14:dataValidation>
        <x14:dataValidation type="list" allowBlank="1" showInputMessage="1" showErrorMessage="1" xr:uid="{F7CE8254-466F-4CEF-8B87-0865C4B2ACDC}">
          <x14:formula1>
            <xm:f>Calculations!$E$29:$E$30</xm:f>
          </x14:formula1>
          <xm:sqref>E130:E143 AB130:AB143</xm:sqref>
        </x14:dataValidation>
        <x14:dataValidation type="list" allowBlank="1" showInputMessage="1" showErrorMessage="1" xr:uid="{192CCD19-0B1E-4A83-8381-488FC32A2E48}">
          <x14:formula1>
            <xm:f>Calculations!$B$26:$B$28</xm:f>
          </x14:formula1>
          <xm:sqref>H274</xm:sqref>
        </x14:dataValidation>
        <x14:dataValidation type="list" allowBlank="1" showInputMessage="1" showErrorMessage="1" xr:uid="{33C53A26-51B9-4346-B5B5-0800AAD88AC2}">
          <x14:formula1>
            <xm:f>Calculations!$B$26:$B$27</xm:f>
          </x14:formula1>
          <xm:sqref>H263:H273</xm:sqref>
        </x14:dataValidation>
        <x14:dataValidation type="list" allowBlank="1" showInputMessage="1" showErrorMessage="1" xr:uid="{FB90913B-0706-4A4B-9ADE-73B803677873}">
          <x14:formula1>
            <xm:f>Calculations!$E$4:$E$8</xm:f>
          </x14:formula1>
          <xm:sqref>F258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2E226-6BFD-4B28-936D-BAFA9DB48AA7}">
  <sheetPr>
    <pageSetUpPr autoPageBreaks="0"/>
  </sheetPr>
  <dimension ref="B3:O30"/>
  <sheetViews>
    <sheetView topLeftCell="A10" workbookViewId="0">
      <selection activeCell="F32" sqref="F32"/>
    </sheetView>
  </sheetViews>
  <sheetFormatPr defaultRowHeight="14.4" x14ac:dyDescent="0.3"/>
  <cols>
    <col min="2" max="2" width="20.21875" customWidth="1"/>
    <col min="3" max="3" width="13" customWidth="1"/>
    <col min="5" max="5" width="32.88671875" bestFit="1" customWidth="1"/>
    <col min="6" max="6" width="15.5546875" bestFit="1" customWidth="1"/>
    <col min="7" max="7" width="15.44140625" bestFit="1" customWidth="1"/>
    <col min="8" max="8" width="16.77734375" bestFit="1" customWidth="1"/>
  </cols>
  <sheetData>
    <row r="3" spans="2:15" x14ac:dyDescent="0.3">
      <c r="E3" s="7" t="s">
        <v>48</v>
      </c>
      <c r="F3" s="7" t="s">
        <v>88</v>
      </c>
    </row>
    <row r="4" spans="2:15" x14ac:dyDescent="0.3">
      <c r="E4" t="s">
        <v>132</v>
      </c>
      <c r="F4" s="3">
        <v>0</v>
      </c>
    </row>
    <row r="5" spans="2:15" x14ac:dyDescent="0.3">
      <c r="E5" t="s">
        <v>188</v>
      </c>
      <c r="F5" s="3">
        <v>0.15</v>
      </c>
    </row>
    <row r="6" spans="2:15" x14ac:dyDescent="0.3">
      <c r="E6" t="s">
        <v>133</v>
      </c>
      <c r="F6" s="4">
        <v>0.2</v>
      </c>
    </row>
    <row r="7" spans="2:15" x14ac:dyDescent="0.3">
      <c r="E7" t="s">
        <v>187</v>
      </c>
      <c r="F7" s="4">
        <v>0.4</v>
      </c>
    </row>
    <row r="8" spans="2:15" x14ac:dyDescent="0.3">
      <c r="E8" t="s">
        <v>130</v>
      </c>
      <c r="F8" s="4">
        <f>Budget!E259</f>
        <v>0</v>
      </c>
    </row>
    <row r="11" spans="2:15" x14ac:dyDescent="0.3">
      <c r="B11" s="6" t="s">
        <v>15</v>
      </c>
      <c r="C11" s="7" t="s">
        <v>14</v>
      </c>
    </row>
    <row r="12" spans="2:15" x14ac:dyDescent="0.3">
      <c r="B12" t="s">
        <v>77</v>
      </c>
      <c r="C12">
        <v>6108</v>
      </c>
    </row>
    <row r="13" spans="2:15" x14ac:dyDescent="0.3">
      <c r="B13" t="s">
        <v>78</v>
      </c>
      <c r="C13">
        <v>17556</v>
      </c>
      <c r="H13" s="26" t="s">
        <v>82</v>
      </c>
      <c r="I13" s="26"/>
      <c r="J13" s="26"/>
      <c r="K13" s="26"/>
      <c r="L13" s="26"/>
      <c r="M13" s="26"/>
      <c r="N13" s="27"/>
      <c r="O13" s="27"/>
    </row>
    <row r="14" spans="2:15" x14ac:dyDescent="0.3">
      <c r="H14" s="9" t="s">
        <v>81</v>
      </c>
      <c r="I14" s="10" t="s">
        <v>83</v>
      </c>
      <c r="J14" s="10" t="s">
        <v>84</v>
      </c>
      <c r="K14" s="10" t="s">
        <v>85</v>
      </c>
      <c r="L14" s="10" t="s">
        <v>86</v>
      </c>
      <c r="M14" s="11" t="s">
        <v>87</v>
      </c>
      <c r="N14" s="10" t="s">
        <v>173</v>
      </c>
      <c r="O14" s="11" t="s">
        <v>174</v>
      </c>
    </row>
    <row r="15" spans="2:15" x14ac:dyDescent="0.3">
      <c r="H15" t="s">
        <v>19</v>
      </c>
      <c r="I15">
        <f>Budget!$K$4^(I$14-1)</f>
        <v>1</v>
      </c>
      <c r="J15">
        <f>Budget!$K$4^(J$14-1)</f>
        <v>1.0049999999999999</v>
      </c>
      <c r="K15">
        <f>Budget!$K$4^(K$14-1)</f>
        <v>1.0100249999999997</v>
      </c>
      <c r="L15">
        <f>Budget!$K$4^(L$14-1)</f>
        <v>1.0150751249999996</v>
      </c>
      <c r="M15">
        <f>Budget!$K$4^(M$14-1)</f>
        <v>1.0201505006249993</v>
      </c>
      <c r="N15">
        <f>Budget!$K$4^(N$14-1)</f>
        <v>1.0252512531281242</v>
      </c>
      <c r="O15">
        <f>Budget!$K$4^(O$14-1)</f>
        <v>1.0303775093937646</v>
      </c>
    </row>
    <row r="16" spans="2:15" x14ac:dyDescent="0.3">
      <c r="H16" t="s">
        <v>64</v>
      </c>
      <c r="I16">
        <f>Budget!$K$5^(I$14-1)</f>
        <v>1</v>
      </c>
      <c r="J16">
        <f>Budget!$K$5^(J$14-1)</f>
        <v>1.03</v>
      </c>
      <c r="K16">
        <f>Budget!$K$5^(K$14-1)</f>
        <v>1.0609</v>
      </c>
      <c r="L16">
        <f>Budget!$K$5^(L$14-1)</f>
        <v>1.092727</v>
      </c>
      <c r="M16">
        <f>Budget!$K$5^(M$14-1)</f>
        <v>1.1255088099999999</v>
      </c>
      <c r="N16">
        <f>Budget!$K$5^(N$14-1)</f>
        <v>1.1592740742999998</v>
      </c>
      <c r="O16">
        <f>Budget!$K$5^(O$14-1)</f>
        <v>1.1940522965289999</v>
      </c>
    </row>
    <row r="17" spans="2:15" x14ac:dyDescent="0.3">
      <c r="H17" t="s">
        <v>45</v>
      </c>
      <c r="I17">
        <f>Budget!$K$6^(I$14-1)</f>
        <v>1</v>
      </c>
      <c r="J17">
        <f>Budget!$K$6^(J$14-1)</f>
        <v>1.03</v>
      </c>
      <c r="K17">
        <f>Budget!$K$6^(K$14-1)</f>
        <v>1.0609</v>
      </c>
      <c r="L17">
        <f>Budget!$K$6^(L$14-1)</f>
        <v>1.092727</v>
      </c>
      <c r="M17">
        <f>Budget!$K$6^(M$14-1)</f>
        <v>1.1255088099999999</v>
      </c>
      <c r="N17">
        <f>Budget!$K$6^(N$14-1)</f>
        <v>1.1592740742999998</v>
      </c>
      <c r="O17">
        <f>Budget!$K$6^(O$14-1)</f>
        <v>1.1940522965289999</v>
      </c>
    </row>
    <row r="25" spans="2:15" x14ac:dyDescent="0.3">
      <c r="B25" t="s">
        <v>63</v>
      </c>
      <c r="E25" s="5" t="s">
        <v>20</v>
      </c>
      <c r="F25" s="5" t="s">
        <v>16</v>
      </c>
      <c r="G25" s="5" t="s">
        <v>71</v>
      </c>
    </row>
    <row r="26" spans="2:15" x14ac:dyDescent="0.3">
      <c r="B26" t="s">
        <v>112</v>
      </c>
      <c r="E26" t="s">
        <v>157</v>
      </c>
      <c r="F26">
        <v>0.44850000000000001</v>
      </c>
      <c r="G26">
        <v>12</v>
      </c>
    </row>
    <row r="27" spans="2:15" x14ac:dyDescent="0.3">
      <c r="B27" t="s">
        <v>113</v>
      </c>
      <c r="E27" t="s">
        <v>155</v>
      </c>
      <c r="F27">
        <v>0.32419999999999999</v>
      </c>
      <c r="G27">
        <v>9</v>
      </c>
    </row>
    <row r="28" spans="2:15" x14ac:dyDescent="0.3">
      <c r="B28" t="s">
        <v>198</v>
      </c>
      <c r="E28" t="s">
        <v>156</v>
      </c>
      <c r="F28">
        <v>0.32419999999999999</v>
      </c>
      <c r="G28">
        <v>3</v>
      </c>
    </row>
    <row r="29" spans="2:15" x14ac:dyDescent="0.3">
      <c r="E29" t="s">
        <v>70</v>
      </c>
      <c r="F29">
        <v>9.1999999999999998E-2</v>
      </c>
      <c r="G29">
        <v>12</v>
      </c>
    </row>
    <row r="30" spans="2:15" x14ac:dyDescent="0.3">
      <c r="E30" t="s">
        <v>69</v>
      </c>
      <c r="F30">
        <v>0.2319</v>
      </c>
      <c r="G30">
        <v>12</v>
      </c>
    </row>
  </sheetData>
  <phoneticPr fontId="11" type="noConversion"/>
  <pageMargins left="0.7" right="0.7" top="0.75" bottom="0.75" header="0.3" footer="0.3"/>
  <tableParts count="5">
    <tablePart r:id="rId1"/>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D182-4742-42FF-B85D-721602AF156B}">
  <dimension ref="A1:P114"/>
  <sheetViews>
    <sheetView topLeftCell="A80" zoomScale="110" zoomScaleNormal="110" workbookViewId="0">
      <selection activeCell="K75" sqref="K75:K80"/>
    </sheetView>
  </sheetViews>
  <sheetFormatPr defaultRowHeight="14.4" x14ac:dyDescent="0.3"/>
  <cols>
    <col min="1" max="1" width="16.88671875" customWidth="1"/>
    <col min="2" max="2" width="26.6640625" customWidth="1"/>
    <col min="3" max="3" width="29.21875" bestFit="1" customWidth="1"/>
    <col min="4" max="4" width="12.88671875" bestFit="1" customWidth="1"/>
    <col min="5" max="5" width="38" customWidth="1"/>
    <col min="6" max="6" width="17.33203125" style="28" customWidth="1"/>
    <col min="7" max="7" width="2.44140625" customWidth="1"/>
    <col min="8" max="9" width="2.33203125" customWidth="1"/>
    <col min="11" max="11" width="50.5546875" customWidth="1"/>
    <col min="12" max="12" width="2.6640625" customWidth="1"/>
    <col min="13" max="13" width="2.44140625" customWidth="1"/>
    <col min="14" max="14" width="2.5546875" customWidth="1"/>
    <col min="15" max="15" width="7.77734375" bestFit="1" customWidth="1"/>
    <col min="16" max="16" width="111.44140625" customWidth="1"/>
  </cols>
  <sheetData>
    <row r="1" spans="1:13" x14ac:dyDescent="0.3">
      <c r="A1" s="2" t="s">
        <v>228</v>
      </c>
      <c r="B1" s="2"/>
      <c r="D1" s="2" t="str">
        <f>Budget!B2</f>
        <v>[ENTER PROPOSAL TITLE HERE]</v>
      </c>
    </row>
    <row r="2" spans="1:13" ht="14.4" customHeight="1" x14ac:dyDescent="0.3">
      <c r="J2" s="445" t="s">
        <v>346</v>
      </c>
      <c r="K2" s="446"/>
    </row>
    <row r="3" spans="1:13" x14ac:dyDescent="0.3">
      <c r="D3" s="2" t="s">
        <v>235</v>
      </c>
      <c r="E3" s="2" t="s">
        <v>199</v>
      </c>
      <c r="F3" s="37" t="s">
        <v>200</v>
      </c>
      <c r="G3" s="2"/>
      <c r="H3" s="2"/>
      <c r="I3" s="2"/>
      <c r="J3" s="447"/>
      <c r="K3" s="448"/>
      <c r="L3" s="2"/>
      <c r="M3" s="2"/>
    </row>
    <row r="4" spans="1:13" x14ac:dyDescent="0.3">
      <c r="A4" s="34" t="s">
        <v>201</v>
      </c>
      <c r="B4" s="34"/>
      <c r="C4" s="29"/>
      <c r="D4" s="34"/>
      <c r="E4" s="34"/>
      <c r="F4" s="52"/>
      <c r="G4" s="2"/>
      <c r="H4" s="2"/>
      <c r="I4" s="2"/>
      <c r="J4" s="449"/>
      <c r="K4" s="450"/>
      <c r="L4" s="2"/>
      <c r="M4" s="2"/>
    </row>
    <row r="5" spans="1:13" x14ac:dyDescent="0.3">
      <c r="A5" s="34" t="s">
        <v>7</v>
      </c>
      <c r="B5" s="34" t="s">
        <v>12</v>
      </c>
      <c r="C5" s="34" t="s">
        <v>71</v>
      </c>
      <c r="D5" s="34"/>
      <c r="E5" s="34"/>
      <c r="F5" s="52"/>
      <c r="G5" s="2"/>
      <c r="H5" s="2"/>
      <c r="I5" s="2"/>
      <c r="L5" s="2"/>
      <c r="M5" s="2"/>
    </row>
    <row r="6" spans="1:13" x14ac:dyDescent="0.3">
      <c r="A6" s="29" t="str">
        <f>Budget!B9</f>
        <v>TBN</v>
      </c>
      <c r="B6" s="29" t="str">
        <f>Budget!C9</f>
        <v>PI</v>
      </c>
      <c r="C6" s="29" t="str">
        <f>Budget!E9</f>
        <v>Faculty, 9 month AY</v>
      </c>
      <c r="D6" s="29">
        <f>_xlfn.XLOOKUP(E6,K$6:K$10,J$6:J$10)</f>
        <v>611120</v>
      </c>
      <c r="E6" s="29" t="str">
        <f>IF(C6="Faculty, 9 month AY",K$8,IF(C6="Faculty Summer, 3 month",K$9,IF(C6="Staff &amp; EPA Admin, 12 month",K$10)))</f>
        <v>Course Buyout</v>
      </c>
      <c r="F6" s="30">
        <f>Budget!U11</f>
        <v>0</v>
      </c>
    </row>
    <row r="7" spans="1:13" x14ac:dyDescent="0.3">
      <c r="A7" s="29">
        <f>Budget!B13</f>
        <v>0</v>
      </c>
      <c r="B7" s="29">
        <f>Budget!C13</f>
        <v>0</v>
      </c>
      <c r="C7" s="29" t="str">
        <f>Budget!E13</f>
        <v>Faculty, 9 month AY</v>
      </c>
      <c r="D7" s="29">
        <f t="shared" ref="D7:D35" si="0">_xlfn.XLOOKUP(E7,K$6:K$10,J$6:J$10)</f>
        <v>611120</v>
      </c>
      <c r="E7" s="29" t="str">
        <f t="shared" ref="E7:E35" si="1">IF(C7="Faculty, 9 month AY",K$8,IF(C7="Faculty Summer, 3 month",K$9,IF(C7="Staff &amp; EPA Admin, 12 month",K$10)))</f>
        <v>Course Buyout</v>
      </c>
      <c r="F7" s="30">
        <f>Budget!U15</f>
        <v>0</v>
      </c>
      <c r="J7" s="34" t="s">
        <v>202</v>
      </c>
      <c r="K7" s="29"/>
    </row>
    <row r="8" spans="1:13" x14ac:dyDescent="0.3">
      <c r="A8" s="29">
        <f>Budget!B117</f>
        <v>0</v>
      </c>
      <c r="B8" s="29">
        <f>Budget!C17</f>
        <v>0</v>
      </c>
      <c r="C8" s="29" t="str">
        <f>Budget!E17</f>
        <v>Faculty Summer, 3 month</v>
      </c>
      <c r="D8" s="29">
        <f t="shared" si="0"/>
        <v>611180</v>
      </c>
      <c r="E8" s="29" t="str">
        <f t="shared" si="1"/>
        <v>One Time Pay</v>
      </c>
      <c r="F8" s="30">
        <f>Budget!U19</f>
        <v>0</v>
      </c>
      <c r="J8" s="29">
        <v>611120</v>
      </c>
      <c r="K8" s="29" t="s">
        <v>203</v>
      </c>
    </row>
    <row r="9" spans="1:13" x14ac:dyDescent="0.3">
      <c r="A9" s="29">
        <f>Budget!B21</f>
        <v>0</v>
      </c>
      <c r="B9" s="29">
        <f>Budget!C21</f>
        <v>0</v>
      </c>
      <c r="C9" s="29" t="str">
        <f>Budget!E21</f>
        <v>Staff &amp; EPA admin, 12 month</v>
      </c>
      <c r="D9" s="29">
        <f t="shared" si="0"/>
        <v>611110</v>
      </c>
      <c r="E9" s="29" t="str">
        <f t="shared" si="1"/>
        <v>Staff/EPA/Post Doc</v>
      </c>
      <c r="F9" s="30">
        <f>Budget!U23</f>
        <v>0</v>
      </c>
      <c r="J9" s="29">
        <v>611180</v>
      </c>
      <c r="K9" s="29" t="s">
        <v>204</v>
      </c>
    </row>
    <row r="10" spans="1:13" x14ac:dyDescent="0.3">
      <c r="A10" s="29">
        <f>Budget!B25</f>
        <v>0</v>
      </c>
      <c r="B10" s="29">
        <f>Budget!C25</f>
        <v>0</v>
      </c>
      <c r="C10" s="29" t="str">
        <f>Budget!E25</f>
        <v>Faculty, 9 month AY</v>
      </c>
      <c r="D10" s="29">
        <f t="shared" si="0"/>
        <v>611120</v>
      </c>
      <c r="E10" s="29" t="str">
        <f t="shared" si="1"/>
        <v>Course Buyout</v>
      </c>
      <c r="F10" s="30">
        <f>Budget!U27</f>
        <v>0</v>
      </c>
      <c r="J10" s="29">
        <v>611110</v>
      </c>
      <c r="K10" s="29" t="s">
        <v>345</v>
      </c>
    </row>
    <row r="11" spans="1:13" x14ac:dyDescent="0.3">
      <c r="A11" s="29">
        <f>Budget!B29</f>
        <v>0</v>
      </c>
      <c r="B11" s="29">
        <f>Budget!C29</f>
        <v>0</v>
      </c>
      <c r="C11" s="29" t="str">
        <f>Budget!E29</f>
        <v>Faculty, 9 month AY</v>
      </c>
      <c r="D11" s="29">
        <f t="shared" si="0"/>
        <v>611120</v>
      </c>
      <c r="E11" s="29" t="str">
        <f t="shared" si="1"/>
        <v>Course Buyout</v>
      </c>
      <c r="F11" s="30">
        <f>Budget!U31</f>
        <v>0</v>
      </c>
    </row>
    <row r="12" spans="1:13" x14ac:dyDescent="0.3">
      <c r="A12" s="29">
        <f>Budget!B33</f>
        <v>0</v>
      </c>
      <c r="B12" s="29">
        <f>Budget!C33</f>
        <v>0</v>
      </c>
      <c r="C12" s="29" t="str">
        <f>Budget!E33</f>
        <v>Faculty, 9 month AY</v>
      </c>
      <c r="D12" s="29">
        <f t="shared" si="0"/>
        <v>611120</v>
      </c>
      <c r="E12" s="29" t="str">
        <f t="shared" si="1"/>
        <v>Course Buyout</v>
      </c>
      <c r="F12" s="30">
        <f>Budget!U35</f>
        <v>0</v>
      </c>
    </row>
    <row r="13" spans="1:13" x14ac:dyDescent="0.3">
      <c r="A13" s="29">
        <f>Budget!B37</f>
        <v>0</v>
      </c>
      <c r="B13" s="29">
        <f>Budget!C37</f>
        <v>0</v>
      </c>
      <c r="C13" s="29" t="str">
        <f>Budget!E37</f>
        <v>Faculty, 9 month AY</v>
      </c>
      <c r="D13" s="29">
        <f t="shared" si="0"/>
        <v>611120</v>
      </c>
      <c r="E13" s="29" t="str">
        <f t="shared" si="1"/>
        <v>Course Buyout</v>
      </c>
      <c r="F13" s="30">
        <f>Budget!U39</f>
        <v>0</v>
      </c>
    </row>
    <row r="14" spans="1:13" x14ac:dyDescent="0.3">
      <c r="A14" s="29">
        <f>Budget!B41</f>
        <v>0</v>
      </c>
      <c r="B14" s="29">
        <f>Budget!C41</f>
        <v>0</v>
      </c>
      <c r="C14" s="29" t="str">
        <f>Budget!E41</f>
        <v>Faculty, 9 month AY</v>
      </c>
      <c r="D14" s="29">
        <f t="shared" si="0"/>
        <v>611120</v>
      </c>
      <c r="E14" s="29" t="str">
        <f t="shared" si="1"/>
        <v>Course Buyout</v>
      </c>
      <c r="F14" s="30">
        <f>Budget!U43</f>
        <v>0</v>
      </c>
    </row>
    <row r="15" spans="1:13" x14ac:dyDescent="0.3">
      <c r="A15" s="29">
        <f>Budget!B45</f>
        <v>0</v>
      </c>
      <c r="B15" s="29">
        <f>Budget!C45</f>
        <v>0</v>
      </c>
      <c r="C15" s="29" t="str">
        <f>Budget!E45</f>
        <v>Faculty, 9 month AY</v>
      </c>
      <c r="D15" s="29">
        <f t="shared" si="0"/>
        <v>611120</v>
      </c>
      <c r="E15" s="29" t="str">
        <f t="shared" si="1"/>
        <v>Course Buyout</v>
      </c>
      <c r="F15" s="30">
        <f>Budget!U47</f>
        <v>0</v>
      </c>
      <c r="J15" t="s">
        <v>250</v>
      </c>
    </row>
    <row r="16" spans="1:13" x14ac:dyDescent="0.3">
      <c r="A16" s="29">
        <f>Budget!B49</f>
        <v>0</v>
      </c>
      <c r="B16" s="29">
        <f>Budget!C49</f>
        <v>0</v>
      </c>
      <c r="C16" s="29" t="str">
        <f>Budget!E49</f>
        <v>Faculty, 9 month AY</v>
      </c>
      <c r="D16" s="29">
        <f t="shared" si="0"/>
        <v>611120</v>
      </c>
      <c r="E16" s="29" t="str">
        <f t="shared" si="1"/>
        <v>Course Buyout</v>
      </c>
      <c r="F16" s="30">
        <f>Budget!U51</f>
        <v>0</v>
      </c>
      <c r="J16" t="s">
        <v>251</v>
      </c>
    </row>
    <row r="17" spans="1:6" x14ac:dyDescent="0.3">
      <c r="A17" s="29">
        <f>Budget!B53</f>
        <v>0</v>
      </c>
      <c r="B17" s="29">
        <f>Budget!C53</f>
        <v>0</v>
      </c>
      <c r="C17" s="29" t="str">
        <f>Budget!E53</f>
        <v>Faculty, 9 month AY</v>
      </c>
      <c r="D17" s="29">
        <f t="shared" si="0"/>
        <v>611120</v>
      </c>
      <c r="E17" s="29" t="str">
        <f t="shared" si="1"/>
        <v>Course Buyout</v>
      </c>
      <c r="F17" s="30">
        <f>Budget!U55</f>
        <v>0</v>
      </c>
    </row>
    <row r="18" spans="1:6" x14ac:dyDescent="0.3">
      <c r="A18" s="29">
        <f>Budget!B57</f>
        <v>0</v>
      </c>
      <c r="B18" s="29">
        <f>Budget!C57</f>
        <v>0</v>
      </c>
      <c r="C18" s="29" t="str">
        <f>Budget!E57</f>
        <v>Faculty, 9 month AY</v>
      </c>
      <c r="D18" s="29">
        <f t="shared" si="0"/>
        <v>611120</v>
      </c>
      <c r="E18" s="29" t="str">
        <f t="shared" si="1"/>
        <v>Course Buyout</v>
      </c>
      <c r="F18" s="30">
        <f>Budget!U59</f>
        <v>0</v>
      </c>
    </row>
    <row r="19" spans="1:6" x14ac:dyDescent="0.3">
      <c r="A19" s="29">
        <f>Budget!B61</f>
        <v>0</v>
      </c>
      <c r="B19" s="29">
        <f>Budget!C61</f>
        <v>0</v>
      </c>
      <c r="C19" s="29" t="str">
        <f>Budget!E61</f>
        <v>Faculty, 9 month AY</v>
      </c>
      <c r="D19" s="29">
        <f t="shared" si="0"/>
        <v>611120</v>
      </c>
      <c r="E19" s="29" t="str">
        <f t="shared" si="1"/>
        <v>Course Buyout</v>
      </c>
      <c r="F19" s="30">
        <f>Budget!U63</f>
        <v>0</v>
      </c>
    </row>
    <row r="20" spans="1:6" x14ac:dyDescent="0.3">
      <c r="A20" s="29">
        <f>Budget!B65</f>
        <v>0</v>
      </c>
      <c r="B20" s="29">
        <f>Budget!C65</f>
        <v>0</v>
      </c>
      <c r="C20" s="29" t="str">
        <f>Budget!E65</f>
        <v>Faculty, 9 month AY</v>
      </c>
      <c r="D20" s="29">
        <f t="shared" si="0"/>
        <v>611120</v>
      </c>
      <c r="E20" s="29" t="str">
        <f t="shared" si="1"/>
        <v>Course Buyout</v>
      </c>
      <c r="F20" s="30">
        <f>Budget!U67</f>
        <v>0</v>
      </c>
    </row>
    <row r="21" spans="1:6" x14ac:dyDescent="0.3">
      <c r="A21" s="29">
        <f>Budget!B69</f>
        <v>0</v>
      </c>
      <c r="B21" s="29">
        <f>Budget!C69</f>
        <v>0</v>
      </c>
      <c r="C21" s="29" t="str">
        <f>Budget!E69</f>
        <v>Faculty, 9 month AY</v>
      </c>
      <c r="D21" s="29">
        <f t="shared" si="0"/>
        <v>611120</v>
      </c>
      <c r="E21" s="29" t="str">
        <f t="shared" si="1"/>
        <v>Course Buyout</v>
      </c>
      <c r="F21" s="30">
        <f>Budget!U71</f>
        <v>0</v>
      </c>
    </row>
    <row r="22" spans="1:6" x14ac:dyDescent="0.3">
      <c r="A22" s="29">
        <f>Budget!B73</f>
        <v>0</v>
      </c>
      <c r="B22" s="29">
        <f>Budget!C73</f>
        <v>0</v>
      </c>
      <c r="C22" s="29" t="str">
        <f>Budget!E73</f>
        <v>Faculty, 9 month AY</v>
      </c>
      <c r="D22" s="29">
        <f t="shared" si="0"/>
        <v>611120</v>
      </c>
      <c r="E22" s="29" t="str">
        <f t="shared" si="1"/>
        <v>Course Buyout</v>
      </c>
      <c r="F22" s="30">
        <f>Budget!U75</f>
        <v>0</v>
      </c>
    </row>
    <row r="23" spans="1:6" x14ac:dyDescent="0.3">
      <c r="A23" s="29">
        <f>Budget!B77</f>
        <v>0</v>
      </c>
      <c r="B23" s="29">
        <f>Budget!C77</f>
        <v>0</v>
      </c>
      <c r="C23" s="29" t="str">
        <f>Budget!E77</f>
        <v>Faculty, 9 month AY</v>
      </c>
      <c r="D23" s="29">
        <f t="shared" si="0"/>
        <v>611120</v>
      </c>
      <c r="E23" s="29" t="str">
        <f t="shared" si="1"/>
        <v>Course Buyout</v>
      </c>
      <c r="F23" s="30">
        <f>Budget!U79</f>
        <v>0</v>
      </c>
    </row>
    <row r="24" spans="1:6" x14ac:dyDescent="0.3">
      <c r="A24" s="29">
        <f>Budget!B81</f>
        <v>0</v>
      </c>
      <c r="B24" s="29">
        <f>Budget!C81</f>
        <v>0</v>
      </c>
      <c r="C24" s="29" t="str">
        <f>Budget!E81</f>
        <v>Faculty, 9 month AY</v>
      </c>
      <c r="D24" s="29">
        <f t="shared" si="0"/>
        <v>611120</v>
      </c>
      <c r="E24" s="29" t="str">
        <f t="shared" si="1"/>
        <v>Course Buyout</v>
      </c>
      <c r="F24" s="30">
        <f>Budget!U83</f>
        <v>0</v>
      </c>
    </row>
    <row r="25" spans="1:6" x14ac:dyDescent="0.3">
      <c r="A25" s="29">
        <f>Budget!B85</f>
        <v>0</v>
      </c>
      <c r="B25" s="29">
        <f>Budget!C85</f>
        <v>0</v>
      </c>
      <c r="C25" s="29" t="str">
        <f>Budget!E85</f>
        <v>Faculty, 9 month AY</v>
      </c>
      <c r="D25" s="29">
        <f t="shared" si="0"/>
        <v>611120</v>
      </c>
      <c r="E25" s="29" t="str">
        <f t="shared" si="1"/>
        <v>Course Buyout</v>
      </c>
      <c r="F25" s="30">
        <f>Budget!U87</f>
        <v>0</v>
      </c>
    </row>
    <row r="26" spans="1:6" x14ac:dyDescent="0.3">
      <c r="A26" s="29">
        <f>Budget!B89</f>
        <v>0</v>
      </c>
      <c r="B26" s="29">
        <f>Budget!C89</f>
        <v>0</v>
      </c>
      <c r="C26" s="29" t="str">
        <f>Budget!E89</f>
        <v>Faculty, 9 month AY</v>
      </c>
      <c r="D26" s="29">
        <f t="shared" si="0"/>
        <v>611120</v>
      </c>
      <c r="E26" s="29" t="str">
        <f t="shared" si="1"/>
        <v>Course Buyout</v>
      </c>
      <c r="F26" s="30">
        <f>Budget!U91</f>
        <v>0</v>
      </c>
    </row>
    <row r="27" spans="1:6" x14ac:dyDescent="0.3">
      <c r="A27" s="29">
        <f>Budget!B93</f>
        <v>0</v>
      </c>
      <c r="B27" s="29">
        <f>Budget!C93</f>
        <v>0</v>
      </c>
      <c r="C27" s="29" t="str">
        <f>Budget!E93</f>
        <v>Faculty, 9 month AY</v>
      </c>
      <c r="D27" s="29">
        <f t="shared" si="0"/>
        <v>611120</v>
      </c>
      <c r="E27" s="29" t="str">
        <f t="shared" si="1"/>
        <v>Course Buyout</v>
      </c>
      <c r="F27" s="30">
        <f>Budget!U95</f>
        <v>0</v>
      </c>
    </row>
    <row r="28" spans="1:6" x14ac:dyDescent="0.3">
      <c r="A28" s="29">
        <f>Budget!B97</f>
        <v>0</v>
      </c>
      <c r="B28" s="29">
        <f>Budget!C97</f>
        <v>0</v>
      </c>
      <c r="C28" s="29" t="str">
        <f>Budget!E97</f>
        <v>Faculty, 9 month AY</v>
      </c>
      <c r="D28" s="29">
        <f t="shared" si="0"/>
        <v>611120</v>
      </c>
      <c r="E28" s="29" t="str">
        <f t="shared" si="1"/>
        <v>Course Buyout</v>
      </c>
      <c r="F28" s="30">
        <f>Budget!U99</f>
        <v>0</v>
      </c>
    </row>
    <row r="29" spans="1:6" x14ac:dyDescent="0.3">
      <c r="A29" s="29">
        <f>Budget!B101</f>
        <v>0</v>
      </c>
      <c r="B29" s="29">
        <f>Budget!C101</f>
        <v>0</v>
      </c>
      <c r="C29" s="29" t="str">
        <f>Budget!E101</f>
        <v>Faculty, 9 month AY</v>
      </c>
      <c r="D29" s="29">
        <f t="shared" si="0"/>
        <v>611120</v>
      </c>
      <c r="E29" s="29" t="str">
        <f t="shared" si="1"/>
        <v>Course Buyout</v>
      </c>
      <c r="F29" s="30">
        <f>Budget!U103</f>
        <v>0</v>
      </c>
    </row>
    <row r="30" spans="1:6" x14ac:dyDescent="0.3">
      <c r="A30" s="29">
        <f>Budget!B105</f>
        <v>0</v>
      </c>
      <c r="B30" s="29">
        <f>Budget!C105</f>
        <v>0</v>
      </c>
      <c r="C30" s="29" t="str">
        <f>Budget!E105</f>
        <v>Faculty, 9 month AY</v>
      </c>
      <c r="D30" s="29">
        <f t="shared" si="0"/>
        <v>611120</v>
      </c>
      <c r="E30" s="29" t="str">
        <f t="shared" si="1"/>
        <v>Course Buyout</v>
      </c>
      <c r="F30" s="30">
        <f>Budget!U107</f>
        <v>0</v>
      </c>
    </row>
    <row r="31" spans="1:6" x14ac:dyDescent="0.3">
      <c r="A31" s="29">
        <f>Budget!B109</f>
        <v>0</v>
      </c>
      <c r="B31" s="29">
        <f>Budget!C109</f>
        <v>0</v>
      </c>
      <c r="C31" s="29" t="str">
        <f>Budget!E109</f>
        <v>Faculty, 9 month AY</v>
      </c>
      <c r="D31" s="29">
        <f t="shared" si="0"/>
        <v>611120</v>
      </c>
      <c r="E31" s="29" t="str">
        <f t="shared" si="1"/>
        <v>Course Buyout</v>
      </c>
      <c r="F31" s="30">
        <f>Budget!U111</f>
        <v>0</v>
      </c>
    </row>
    <row r="32" spans="1:6" x14ac:dyDescent="0.3">
      <c r="A32" s="29">
        <f>Budget!B113</f>
        <v>0</v>
      </c>
      <c r="B32" s="29">
        <f>Budget!C113</f>
        <v>0</v>
      </c>
      <c r="C32" s="29" t="str">
        <f>Budget!E113</f>
        <v>Faculty, 9 month AY</v>
      </c>
      <c r="D32" s="29">
        <f t="shared" si="0"/>
        <v>611120</v>
      </c>
      <c r="E32" s="29" t="str">
        <f t="shared" si="1"/>
        <v>Course Buyout</v>
      </c>
      <c r="F32" s="30">
        <f>Budget!U115</f>
        <v>0</v>
      </c>
    </row>
    <row r="33" spans="1:11" x14ac:dyDescent="0.3">
      <c r="A33" s="29">
        <f>Budget!B117</f>
        <v>0</v>
      </c>
      <c r="B33" s="29">
        <f>Budget!C117</f>
        <v>0</v>
      </c>
      <c r="C33" s="29" t="str">
        <f>Budget!E117</f>
        <v>Faculty, 9 month AY</v>
      </c>
      <c r="D33" s="29">
        <f t="shared" si="0"/>
        <v>611120</v>
      </c>
      <c r="E33" s="29" t="str">
        <f t="shared" si="1"/>
        <v>Course Buyout</v>
      </c>
      <c r="F33" s="30">
        <f>Budget!U119</f>
        <v>0</v>
      </c>
    </row>
    <row r="34" spans="1:11" x14ac:dyDescent="0.3">
      <c r="A34" s="29">
        <f>Budget!B121</f>
        <v>0</v>
      </c>
      <c r="B34" s="29">
        <f>Budget!C121</f>
        <v>0</v>
      </c>
      <c r="C34" s="29" t="str">
        <f>Budget!E121</f>
        <v>Faculty, 9 month AY</v>
      </c>
      <c r="D34" s="29">
        <f t="shared" si="0"/>
        <v>611120</v>
      </c>
      <c r="E34" s="29" t="str">
        <f t="shared" si="1"/>
        <v>Course Buyout</v>
      </c>
      <c r="F34" s="30">
        <f>Budget!U123</f>
        <v>0</v>
      </c>
    </row>
    <row r="35" spans="1:11" x14ac:dyDescent="0.3">
      <c r="A35" s="29">
        <f>Budget!B125</f>
        <v>0</v>
      </c>
      <c r="B35" s="29">
        <f>Budget!C125</f>
        <v>0</v>
      </c>
      <c r="C35" s="29" t="str">
        <f>Budget!E125</f>
        <v>Faculty, 9 month AY</v>
      </c>
      <c r="D35" s="29">
        <f t="shared" si="0"/>
        <v>611120</v>
      </c>
      <c r="E35" s="29" t="str">
        <f t="shared" si="1"/>
        <v>Course Buyout</v>
      </c>
      <c r="F35" s="30">
        <f>Budget!U127</f>
        <v>0</v>
      </c>
      <c r="J35" t="s">
        <v>347</v>
      </c>
    </row>
    <row r="36" spans="1:11" x14ac:dyDescent="0.3">
      <c r="A36" s="33" t="s">
        <v>207</v>
      </c>
      <c r="B36" s="33"/>
      <c r="C36" s="33"/>
      <c r="D36" s="31"/>
      <c r="E36" s="31"/>
      <c r="F36" s="32"/>
      <c r="J36" s="33" t="s">
        <v>205</v>
      </c>
      <c r="K36" s="31"/>
    </row>
    <row r="37" spans="1:11" x14ac:dyDescent="0.3">
      <c r="A37" s="33" t="s">
        <v>7</v>
      </c>
      <c r="B37" s="33" t="s">
        <v>12</v>
      </c>
      <c r="C37" s="33" t="s">
        <v>71</v>
      </c>
      <c r="D37" s="31"/>
      <c r="E37" s="31"/>
      <c r="F37" s="32"/>
      <c r="J37" s="31"/>
      <c r="K37" s="31"/>
    </row>
    <row r="38" spans="1:11" x14ac:dyDescent="0.3">
      <c r="A38" s="31" t="str">
        <f>Budget!B130</f>
        <v>TBN</v>
      </c>
      <c r="B38" s="31" t="str">
        <f>Budget!C130</f>
        <v>Graduate Research Assistant</v>
      </c>
      <c r="C38" s="31" t="str">
        <f>Budget!E130</f>
        <v>Student</v>
      </c>
      <c r="D38" s="31">
        <f>_xlfn.XLOOKUP(E38,K37:K40,J37:J40)</f>
        <v>611190</v>
      </c>
      <c r="E38" s="31" t="s">
        <v>97</v>
      </c>
      <c r="F38" s="32">
        <f>Budget!U131</f>
        <v>0</v>
      </c>
      <c r="J38" s="31">
        <v>611190</v>
      </c>
      <c r="K38" s="31" t="s">
        <v>97</v>
      </c>
    </row>
    <row r="39" spans="1:11" x14ac:dyDescent="0.3">
      <c r="A39" s="31">
        <f>Budget!B133</f>
        <v>0</v>
      </c>
      <c r="B39" s="31" t="str">
        <f>Budget!C133</f>
        <v>Undergraduate Research Assistant</v>
      </c>
      <c r="C39" s="31" t="str">
        <f>Budget!E133</f>
        <v>Student</v>
      </c>
      <c r="D39" s="31">
        <f>_xlfn.XLOOKUP(E39,K37:K40,J37:J40)</f>
        <v>614520</v>
      </c>
      <c r="E39" s="31" t="s">
        <v>206</v>
      </c>
      <c r="F39" s="32">
        <f>Budget!U134</f>
        <v>0</v>
      </c>
      <c r="J39" s="31">
        <v>614520</v>
      </c>
      <c r="K39" s="31" t="s">
        <v>206</v>
      </c>
    </row>
    <row r="40" spans="1:11" x14ac:dyDescent="0.3">
      <c r="A40" s="31">
        <f>Budget!B136</f>
        <v>0</v>
      </c>
      <c r="B40" s="31">
        <f>Budget!C136</f>
        <v>0</v>
      </c>
      <c r="C40" s="31" t="str">
        <f>Budget!E136</f>
        <v>Non-Student Temp</v>
      </c>
      <c r="D40" s="31">
        <f>_xlfn.XLOOKUP(E40,K37:K40,J37:J40)</f>
        <v>614120</v>
      </c>
      <c r="E40" s="31" t="s">
        <v>214</v>
      </c>
      <c r="F40" s="32">
        <f>Budget!U137</f>
        <v>0</v>
      </c>
      <c r="J40" s="31">
        <v>614120</v>
      </c>
      <c r="K40" s="31" t="s">
        <v>214</v>
      </c>
    </row>
    <row r="41" spans="1:11" x14ac:dyDescent="0.3">
      <c r="A41" s="31">
        <f>Budget!B139</f>
        <v>0</v>
      </c>
      <c r="B41" s="31">
        <f>Budget!C139</f>
        <v>0</v>
      </c>
      <c r="C41" s="31" t="str">
        <f>Budget!E139</f>
        <v>Student</v>
      </c>
      <c r="D41" s="31">
        <f>_xlfn.XLOOKUP(E41,K37:K40,J37:J40)</f>
        <v>0</v>
      </c>
      <c r="E41" s="31"/>
      <c r="F41" s="32">
        <f>Budget!U140</f>
        <v>0</v>
      </c>
    </row>
    <row r="42" spans="1:11" x14ac:dyDescent="0.3">
      <c r="A42" s="35" t="s">
        <v>208</v>
      </c>
      <c r="B42" s="35"/>
      <c r="C42" s="35"/>
      <c r="D42" s="35"/>
      <c r="E42" s="35"/>
      <c r="F42" s="38">
        <f>Budget!U142</f>
        <v>0</v>
      </c>
    </row>
    <row r="43" spans="1:11" x14ac:dyDescent="0.3">
      <c r="A43" s="8" t="s">
        <v>216</v>
      </c>
      <c r="B43" s="8"/>
      <c r="C43" s="8"/>
      <c r="D43" s="8"/>
      <c r="E43" s="8"/>
      <c r="F43" s="53"/>
      <c r="J43" s="8" t="s">
        <v>212</v>
      </c>
      <c r="K43" s="1"/>
    </row>
    <row r="44" spans="1:11" x14ac:dyDescent="0.3">
      <c r="A44" s="1"/>
      <c r="B44" s="1"/>
      <c r="C44" s="1"/>
      <c r="D44" s="1">
        <v>618100</v>
      </c>
      <c r="E44" s="1" t="s">
        <v>209</v>
      </c>
      <c r="F44" s="39">
        <f>Budget!U143</f>
        <v>0</v>
      </c>
      <c r="J44" s="1">
        <v>618100</v>
      </c>
      <c r="K44" s="1" t="s">
        <v>242</v>
      </c>
    </row>
    <row r="45" spans="1:11" x14ac:dyDescent="0.3">
      <c r="A45" s="1"/>
      <c r="B45" s="1"/>
      <c r="C45" s="1"/>
      <c r="D45" s="1">
        <v>618200</v>
      </c>
      <c r="E45" s="1" t="s">
        <v>210</v>
      </c>
      <c r="F45" s="39"/>
      <c r="J45" s="1">
        <v>618200</v>
      </c>
      <c r="K45" s="1" t="s">
        <v>210</v>
      </c>
    </row>
    <row r="46" spans="1:11" x14ac:dyDescent="0.3">
      <c r="A46" s="1"/>
      <c r="B46" s="1"/>
      <c r="C46" s="1"/>
      <c r="D46" s="1">
        <v>618300</v>
      </c>
      <c r="E46" s="1" t="s">
        <v>211</v>
      </c>
      <c r="F46" s="39"/>
      <c r="J46" s="1">
        <v>618300</v>
      </c>
      <c r="K46" s="1" t="s">
        <v>211</v>
      </c>
    </row>
    <row r="47" spans="1:11" x14ac:dyDescent="0.3">
      <c r="A47" s="35" t="s">
        <v>213</v>
      </c>
      <c r="B47" s="35"/>
      <c r="C47" s="35"/>
      <c r="D47" s="35"/>
      <c r="E47" s="35"/>
      <c r="F47" s="38">
        <f>Budget!U143</f>
        <v>0</v>
      </c>
    </row>
    <row r="48" spans="1:11" x14ac:dyDescent="0.3">
      <c r="A48" s="35" t="s">
        <v>215</v>
      </c>
      <c r="B48" s="35"/>
      <c r="C48" s="35"/>
      <c r="D48" s="35"/>
      <c r="E48" s="35"/>
      <c r="F48" s="38">
        <f>Budget!U144</f>
        <v>0</v>
      </c>
    </row>
    <row r="49" spans="1:16" x14ac:dyDescent="0.3">
      <c r="A49" s="41" t="s">
        <v>217</v>
      </c>
      <c r="B49" s="41"/>
      <c r="C49" s="41"/>
      <c r="D49" s="41"/>
      <c r="E49" s="41"/>
      <c r="F49" s="54"/>
      <c r="J49" s="41" t="s">
        <v>218</v>
      </c>
      <c r="K49" s="36"/>
    </row>
    <row r="50" spans="1:16" x14ac:dyDescent="0.3">
      <c r="A50" s="36"/>
      <c r="B50" s="36"/>
      <c r="C50" s="36" t="s">
        <v>239</v>
      </c>
      <c r="D50" s="36"/>
      <c r="E50" s="36" t="s">
        <v>245</v>
      </c>
      <c r="F50" s="40">
        <f>Budget!U238</f>
        <v>0</v>
      </c>
      <c r="J50" s="36">
        <v>719540</v>
      </c>
      <c r="K50" s="36" t="s">
        <v>286</v>
      </c>
    </row>
    <row r="51" spans="1:16" x14ac:dyDescent="0.3">
      <c r="A51" s="36"/>
      <c r="B51" s="36"/>
      <c r="C51" s="36" t="s">
        <v>244</v>
      </c>
      <c r="D51" s="36">
        <v>719546</v>
      </c>
      <c r="E51" s="36" t="s">
        <v>243</v>
      </c>
      <c r="F51" s="40">
        <f>Budget!U239</f>
        <v>0</v>
      </c>
      <c r="J51" s="36"/>
      <c r="K51" s="36" t="s">
        <v>287</v>
      </c>
    </row>
    <row r="52" spans="1:16" x14ac:dyDescent="0.3">
      <c r="A52" s="36"/>
      <c r="B52" s="36"/>
      <c r="C52" s="36" t="str">
        <f>Budget!M179</f>
        <v>[Name]</v>
      </c>
      <c r="D52" s="36">
        <v>719535</v>
      </c>
      <c r="E52" s="36" t="s">
        <v>282</v>
      </c>
      <c r="F52" s="40">
        <f>Budget!U179</f>
        <v>0</v>
      </c>
      <c r="J52" s="36">
        <v>719545</v>
      </c>
      <c r="K52" s="36" t="s">
        <v>285</v>
      </c>
    </row>
    <row r="53" spans="1:16" x14ac:dyDescent="0.3">
      <c r="A53" s="36"/>
      <c r="B53" s="36"/>
      <c r="C53" s="36" t="str">
        <f>Budget!M180</f>
        <v>[Name]</v>
      </c>
      <c r="D53" s="36">
        <v>719535</v>
      </c>
      <c r="E53" s="36" t="s">
        <v>282</v>
      </c>
      <c r="F53" s="40">
        <f>Budget!U180</f>
        <v>0</v>
      </c>
      <c r="J53" s="36">
        <v>719546</v>
      </c>
      <c r="K53" s="36" t="s">
        <v>284</v>
      </c>
    </row>
    <row r="54" spans="1:16" x14ac:dyDescent="0.3">
      <c r="A54" s="35" t="s">
        <v>236</v>
      </c>
      <c r="B54" s="35"/>
      <c r="C54" s="35"/>
      <c r="D54" s="35"/>
      <c r="E54" s="35"/>
      <c r="F54" s="38">
        <f>Budget!U237+Budget!U181</f>
        <v>0</v>
      </c>
      <c r="J54" s="36">
        <v>719535</v>
      </c>
      <c r="K54" s="36" t="s">
        <v>283</v>
      </c>
    </row>
    <row r="55" spans="1:16" x14ac:dyDescent="0.3">
      <c r="A55" s="44" t="s">
        <v>65</v>
      </c>
      <c r="B55" s="44"/>
      <c r="C55" s="44"/>
      <c r="D55" s="44"/>
      <c r="E55" s="44"/>
      <c r="F55" s="55"/>
      <c r="J55" s="36">
        <v>719111</v>
      </c>
      <c r="K55" s="36" t="s">
        <v>277</v>
      </c>
      <c r="O55" s="44" t="s">
        <v>219</v>
      </c>
      <c r="P55" s="42"/>
    </row>
    <row r="56" spans="1:16" x14ac:dyDescent="0.3">
      <c r="A56" s="42"/>
      <c r="B56" s="42"/>
      <c r="C56" s="42" t="str">
        <f>Budget!M167</f>
        <v>[item 1]</v>
      </c>
      <c r="D56" s="42">
        <f>_xlfn.XLOOKUP(E56,P$56:P$79,O$56:O$79)</f>
        <v>720000</v>
      </c>
      <c r="E56" s="42" t="s">
        <v>238</v>
      </c>
      <c r="F56" s="43">
        <f>Budget!U167</f>
        <v>0</v>
      </c>
      <c r="J56" s="36">
        <v>719250</v>
      </c>
      <c r="K56" s="36" t="s">
        <v>278</v>
      </c>
      <c r="O56" s="42">
        <v>720000</v>
      </c>
      <c r="P56" s="42" t="s">
        <v>238</v>
      </c>
    </row>
    <row r="57" spans="1:16" x14ac:dyDescent="0.3">
      <c r="A57" s="42"/>
      <c r="B57" s="42"/>
      <c r="C57" s="42" t="str">
        <f>Budget!M168</f>
        <v>[item 2]</v>
      </c>
      <c r="D57" s="42">
        <f t="shared" ref="D57:D64" si="2">_xlfn.XLOOKUP(E57,P$56:P$79,O$56:O$79)</f>
        <v>720000</v>
      </c>
      <c r="E57" s="42" t="s">
        <v>238</v>
      </c>
      <c r="F57" s="43">
        <f>Budget!U168</f>
        <v>0</v>
      </c>
      <c r="J57" s="36">
        <v>719251</v>
      </c>
      <c r="K57" s="36" t="s">
        <v>279</v>
      </c>
      <c r="O57" s="42">
        <v>721300</v>
      </c>
      <c r="P57" s="42" t="s">
        <v>271</v>
      </c>
    </row>
    <row r="58" spans="1:16" x14ac:dyDescent="0.3">
      <c r="A58" s="42" t="s">
        <v>252</v>
      </c>
      <c r="B58" s="42"/>
      <c r="C58" s="42" t="str">
        <f>Budget!M169</f>
        <v>[item 3]</v>
      </c>
      <c r="D58" s="42">
        <f t="shared" si="2"/>
        <v>720000</v>
      </c>
      <c r="E58" s="42" t="s">
        <v>238</v>
      </c>
      <c r="F58" s="43">
        <f>Budget!U169</f>
        <v>0</v>
      </c>
      <c r="J58" s="36">
        <v>719271</v>
      </c>
      <c r="K58" s="36" t="s">
        <v>280</v>
      </c>
      <c r="O58" s="42">
        <v>721301</v>
      </c>
      <c r="P58" s="42" t="s">
        <v>255</v>
      </c>
    </row>
    <row r="59" spans="1:16" x14ac:dyDescent="0.3">
      <c r="A59" s="42" t="s">
        <v>253</v>
      </c>
      <c r="B59" s="42"/>
      <c r="C59" s="42" t="str">
        <f>Budget!M170</f>
        <v>[item 4]</v>
      </c>
      <c r="D59" s="42">
        <f t="shared" si="2"/>
        <v>720000</v>
      </c>
      <c r="E59" s="42" t="s">
        <v>238</v>
      </c>
      <c r="F59" s="43">
        <f>Budget!U170</f>
        <v>0</v>
      </c>
      <c r="J59" s="36">
        <v>719533</v>
      </c>
      <c r="K59" s="36" t="s">
        <v>281</v>
      </c>
      <c r="O59" s="42">
        <v>722000</v>
      </c>
      <c r="P59" s="42" t="s">
        <v>272</v>
      </c>
    </row>
    <row r="60" spans="1:16" x14ac:dyDescent="0.3">
      <c r="A60" s="42" t="s">
        <v>254</v>
      </c>
      <c r="B60" s="42"/>
      <c r="C60" s="42" t="str">
        <f>Budget!M171</f>
        <v>[item 5]</v>
      </c>
      <c r="D60" s="42">
        <f t="shared" si="2"/>
        <v>720000</v>
      </c>
      <c r="E60" s="42" t="s">
        <v>238</v>
      </c>
      <c r="F60" s="43">
        <f>Budget!U171</f>
        <v>0</v>
      </c>
      <c r="O60" s="42">
        <v>722029</v>
      </c>
      <c r="P60" s="42" t="s">
        <v>273</v>
      </c>
    </row>
    <row r="61" spans="1:16" x14ac:dyDescent="0.3">
      <c r="A61" s="42"/>
      <c r="B61" s="42"/>
      <c r="C61" s="42" t="str">
        <f>Budget!M172</f>
        <v>[item 6]</v>
      </c>
      <c r="D61" s="42">
        <f t="shared" si="2"/>
        <v>720000</v>
      </c>
      <c r="E61" s="42" t="s">
        <v>238</v>
      </c>
      <c r="F61" s="43">
        <f>Budget!U172</f>
        <v>0</v>
      </c>
      <c r="O61" s="42">
        <v>723003</v>
      </c>
      <c r="P61" s="42" t="s">
        <v>256</v>
      </c>
    </row>
    <row r="62" spans="1:16" x14ac:dyDescent="0.3">
      <c r="A62" s="42"/>
      <c r="B62" s="42"/>
      <c r="C62" s="42" t="str">
        <f>Budget!M173</f>
        <v>[item 7]</v>
      </c>
      <c r="D62" s="42">
        <f t="shared" si="2"/>
        <v>720000</v>
      </c>
      <c r="E62" s="42" t="s">
        <v>238</v>
      </c>
      <c r="F62" s="43">
        <f>Budget!U173</f>
        <v>0</v>
      </c>
      <c r="O62" s="42">
        <v>723011</v>
      </c>
      <c r="P62" s="42" t="s">
        <v>257</v>
      </c>
    </row>
    <row r="63" spans="1:16" x14ac:dyDescent="0.3">
      <c r="A63" s="42"/>
      <c r="B63" s="42"/>
      <c r="C63" s="42" t="str">
        <f>Budget!M174</f>
        <v>[item 8]</v>
      </c>
      <c r="D63" s="42">
        <f t="shared" si="2"/>
        <v>720000</v>
      </c>
      <c r="E63" s="42" t="s">
        <v>238</v>
      </c>
      <c r="F63" s="43">
        <f>Budget!U174</f>
        <v>0</v>
      </c>
      <c r="O63" s="42">
        <v>723021</v>
      </c>
      <c r="P63" s="42" t="s">
        <v>258</v>
      </c>
    </row>
    <row r="64" spans="1:16" x14ac:dyDescent="0.3">
      <c r="A64" s="42"/>
      <c r="B64" s="42"/>
      <c r="C64" s="42" t="str">
        <f>Budget!M175</f>
        <v>[item 9]</v>
      </c>
      <c r="D64" s="42">
        <f t="shared" si="2"/>
        <v>720000</v>
      </c>
      <c r="E64" s="42" t="s">
        <v>238</v>
      </c>
      <c r="F64" s="43">
        <f>Budget!U175</f>
        <v>0</v>
      </c>
      <c r="O64" s="42">
        <v>723031</v>
      </c>
      <c r="P64" s="42" t="s">
        <v>259</v>
      </c>
    </row>
    <row r="65" spans="1:16" x14ac:dyDescent="0.3">
      <c r="A65" s="35" t="s">
        <v>220</v>
      </c>
      <c r="B65" s="35"/>
      <c r="C65" s="35"/>
      <c r="D65" s="35"/>
      <c r="E65" s="35"/>
      <c r="F65" s="45">
        <f>Budget!U176</f>
        <v>0</v>
      </c>
      <c r="O65" s="42">
        <v>724001</v>
      </c>
      <c r="P65" s="42" t="s">
        <v>260</v>
      </c>
    </row>
    <row r="66" spans="1:16" x14ac:dyDescent="0.3">
      <c r="A66" s="22" t="s">
        <v>26</v>
      </c>
      <c r="B66" s="22"/>
      <c r="C66" s="22"/>
      <c r="D66" s="22"/>
      <c r="E66" s="22"/>
      <c r="F66" s="56"/>
      <c r="J66" s="22" t="s">
        <v>223</v>
      </c>
      <c r="K66" s="21"/>
      <c r="O66" s="42">
        <v>725101</v>
      </c>
      <c r="P66" s="42" t="s">
        <v>261</v>
      </c>
    </row>
    <row r="67" spans="1:16" x14ac:dyDescent="0.3">
      <c r="A67" s="22"/>
      <c r="B67" s="22"/>
      <c r="C67" s="22"/>
      <c r="D67" s="21">
        <v>731000</v>
      </c>
      <c r="E67" s="21" t="s">
        <v>221</v>
      </c>
      <c r="F67" s="46"/>
      <c r="J67" s="21">
        <v>731000</v>
      </c>
      <c r="K67" s="21" t="s">
        <v>221</v>
      </c>
      <c r="O67" s="42"/>
      <c r="P67" s="42"/>
    </row>
    <row r="68" spans="1:16" x14ac:dyDescent="0.3">
      <c r="A68" s="22"/>
      <c r="B68" s="22"/>
      <c r="C68" s="22"/>
      <c r="D68" s="22"/>
      <c r="E68" s="21" t="s">
        <v>349</v>
      </c>
      <c r="F68" s="56">
        <f>Budget!U155</f>
        <v>0</v>
      </c>
      <c r="J68" s="22"/>
      <c r="K68" s="21" t="s">
        <v>349</v>
      </c>
      <c r="O68" s="42"/>
      <c r="P68" s="42"/>
    </row>
    <row r="69" spans="1:16" x14ac:dyDescent="0.3">
      <c r="A69" s="21"/>
      <c r="B69" s="21"/>
      <c r="C69" s="21"/>
      <c r="D69" s="66"/>
      <c r="E69" s="66" t="s">
        <v>350</v>
      </c>
      <c r="F69" s="67">
        <f>Budget!U156</f>
        <v>0</v>
      </c>
      <c r="J69" s="21"/>
      <c r="K69" s="21" t="s">
        <v>350</v>
      </c>
      <c r="O69" s="42">
        <v>725121</v>
      </c>
      <c r="P69" s="42" t="s">
        <v>262</v>
      </c>
    </row>
    <row r="70" spans="1:16" x14ac:dyDescent="0.3">
      <c r="A70" s="35" t="s">
        <v>222</v>
      </c>
      <c r="B70" s="35"/>
      <c r="C70" s="35"/>
      <c r="D70" s="35"/>
      <c r="E70" s="35"/>
      <c r="F70" s="38">
        <f>Budget!U157</f>
        <v>0</v>
      </c>
      <c r="O70" s="42">
        <v>725301</v>
      </c>
      <c r="P70" s="42" t="s">
        <v>263</v>
      </c>
    </row>
    <row r="71" spans="1:16" x14ac:dyDescent="0.3">
      <c r="A71" s="61" t="s">
        <v>30</v>
      </c>
      <c r="B71" s="61"/>
      <c r="C71" s="61"/>
      <c r="D71" s="61"/>
      <c r="E71" s="61"/>
      <c r="F71" s="62"/>
      <c r="J71" s="61" t="s">
        <v>246</v>
      </c>
      <c r="K71" s="63"/>
      <c r="O71" s="42">
        <v>726001</v>
      </c>
      <c r="P71" s="42" t="s">
        <v>264</v>
      </c>
    </row>
    <row r="72" spans="1:16" x14ac:dyDescent="0.3">
      <c r="A72" s="61"/>
      <c r="B72" s="61"/>
      <c r="C72" s="63" t="s">
        <v>32</v>
      </c>
      <c r="D72" s="64">
        <v>719549</v>
      </c>
      <c r="E72" s="64" t="s">
        <v>276</v>
      </c>
      <c r="F72" s="62">
        <f>Budget!U160</f>
        <v>0</v>
      </c>
      <c r="J72" s="64">
        <v>719549</v>
      </c>
      <c r="K72" s="64" t="s">
        <v>276</v>
      </c>
      <c r="O72" s="42">
        <v>727000</v>
      </c>
      <c r="P72" s="42" t="s">
        <v>265</v>
      </c>
    </row>
    <row r="73" spans="1:16" x14ac:dyDescent="0.3">
      <c r="A73" s="61"/>
      <c r="B73" s="61"/>
      <c r="C73" s="63" t="s">
        <v>33</v>
      </c>
      <c r="D73" s="64">
        <v>719549</v>
      </c>
      <c r="E73" s="64" t="s">
        <v>276</v>
      </c>
      <c r="F73" s="62">
        <f>Budget!U161</f>
        <v>0</v>
      </c>
      <c r="J73" s="2"/>
      <c r="O73" s="42">
        <v>729030</v>
      </c>
      <c r="P73" s="42" t="s">
        <v>274</v>
      </c>
    </row>
    <row r="74" spans="1:16" x14ac:dyDescent="0.3">
      <c r="A74" s="61"/>
      <c r="B74" s="61"/>
      <c r="C74" s="63" t="s">
        <v>26</v>
      </c>
      <c r="D74" s="64">
        <v>719549</v>
      </c>
      <c r="E74" s="64" t="s">
        <v>276</v>
      </c>
      <c r="F74" s="62">
        <f>Budget!U162</f>
        <v>0</v>
      </c>
      <c r="J74" s="2"/>
      <c r="O74" s="42">
        <v>729031</v>
      </c>
      <c r="P74" s="42" t="s">
        <v>266</v>
      </c>
    </row>
    <row r="75" spans="1:16" x14ac:dyDescent="0.3">
      <c r="A75" s="63"/>
      <c r="B75" s="63"/>
      <c r="C75" s="63" t="s">
        <v>34</v>
      </c>
      <c r="D75" s="64">
        <v>719549</v>
      </c>
      <c r="E75" s="64" t="s">
        <v>276</v>
      </c>
      <c r="F75" s="62">
        <f>Budget!U163</f>
        <v>0</v>
      </c>
      <c r="J75" s="51" t="s">
        <v>232</v>
      </c>
      <c r="K75" s="49"/>
      <c r="O75" s="42">
        <v>729101</v>
      </c>
      <c r="P75" s="42" t="s">
        <v>267</v>
      </c>
    </row>
    <row r="76" spans="1:16" x14ac:dyDescent="0.3">
      <c r="A76" s="35" t="s">
        <v>247</v>
      </c>
      <c r="B76" s="35"/>
      <c r="C76" s="35"/>
      <c r="D76" s="35"/>
      <c r="E76" s="35"/>
      <c r="F76" s="45">
        <f>Budget!U164</f>
        <v>0</v>
      </c>
      <c r="J76" s="49">
        <v>732000</v>
      </c>
      <c r="K76" s="49" t="s">
        <v>309</v>
      </c>
      <c r="M76" s="60"/>
      <c r="O76" s="42">
        <v>729930</v>
      </c>
      <c r="P76" s="42" t="s">
        <v>268</v>
      </c>
    </row>
    <row r="77" spans="1:16" x14ac:dyDescent="0.3">
      <c r="A77" s="13" t="s">
        <v>225</v>
      </c>
      <c r="B77" s="13"/>
      <c r="C77" s="13"/>
      <c r="D77" s="13"/>
      <c r="E77" s="13"/>
      <c r="F77" s="57"/>
      <c r="J77" s="49">
        <v>719539</v>
      </c>
      <c r="K77" s="49" t="s">
        <v>248</v>
      </c>
      <c r="M77" s="60"/>
      <c r="O77" s="42">
        <v>729900</v>
      </c>
      <c r="P77" s="42" t="s">
        <v>275</v>
      </c>
    </row>
    <row r="78" spans="1:16" x14ac:dyDescent="0.3">
      <c r="A78" s="12"/>
      <c r="B78" s="12"/>
      <c r="C78" s="12" t="str">
        <f>Budget!M147</f>
        <v>[item 1]</v>
      </c>
      <c r="D78" s="12">
        <f>_xlfn.XLOOKUP(E78,P$82:P$103,O$82:O$103)</f>
        <v>750000</v>
      </c>
      <c r="E78" s="12" t="s">
        <v>240</v>
      </c>
      <c r="F78" s="47">
        <f>Budget!U147</f>
        <v>0</v>
      </c>
      <c r="J78" s="49">
        <v>732222</v>
      </c>
      <c r="K78" s="49" t="s">
        <v>310</v>
      </c>
      <c r="O78" s="42">
        <v>729905</v>
      </c>
      <c r="P78" s="42" t="s">
        <v>269</v>
      </c>
    </row>
    <row r="79" spans="1:16" x14ac:dyDescent="0.3">
      <c r="A79" s="12" t="s">
        <v>252</v>
      </c>
      <c r="B79" s="12"/>
      <c r="C79" s="12" t="str">
        <f>Budget!M148</f>
        <v>[item 2]</v>
      </c>
      <c r="D79" s="12">
        <f>_xlfn.XLOOKUP(E79,P$82:P$86,O$82:O$86)</f>
        <v>750000</v>
      </c>
      <c r="E79" s="12" t="s">
        <v>240</v>
      </c>
      <c r="F79" s="47">
        <f>Budget!U148</f>
        <v>0</v>
      </c>
      <c r="J79" s="49">
        <v>732401</v>
      </c>
      <c r="K79" s="49" t="s">
        <v>311</v>
      </c>
      <c r="O79" s="42">
        <v>729909</v>
      </c>
      <c r="P79" s="42" t="s">
        <v>270</v>
      </c>
    </row>
    <row r="80" spans="1:16" x14ac:dyDescent="0.3">
      <c r="A80" s="12" t="s">
        <v>253</v>
      </c>
      <c r="B80" s="12"/>
      <c r="C80" s="12" t="str">
        <f>Budget!M149</f>
        <v>[item 3]</v>
      </c>
      <c r="D80" s="12">
        <f>_xlfn.XLOOKUP(E80,P$82:P$86,O$82:O$86)</f>
        <v>750000</v>
      </c>
      <c r="E80" s="12" t="s">
        <v>240</v>
      </c>
      <c r="F80" s="47">
        <f>Budget!U149</f>
        <v>0</v>
      </c>
      <c r="J80" s="49">
        <v>732501</v>
      </c>
      <c r="K80" s="49" t="s">
        <v>312</v>
      </c>
    </row>
    <row r="81" spans="1:16" x14ac:dyDescent="0.3">
      <c r="A81" s="12" t="s">
        <v>254</v>
      </c>
      <c r="B81" s="12"/>
      <c r="C81" s="12" t="str">
        <f>Budget!M150</f>
        <v>[item 4]</v>
      </c>
      <c r="D81" s="12">
        <f>_xlfn.XLOOKUP(E81,P$82:P$86,O$82:O$86)</f>
        <v>750000</v>
      </c>
      <c r="E81" s="12" t="s">
        <v>240</v>
      </c>
      <c r="F81" s="47">
        <f>Budget!U150</f>
        <v>0</v>
      </c>
      <c r="J81" s="49">
        <v>734101</v>
      </c>
      <c r="K81" s="49" t="s">
        <v>313</v>
      </c>
      <c r="O81" s="13" t="s">
        <v>227</v>
      </c>
      <c r="P81" s="12"/>
    </row>
    <row r="82" spans="1:16" x14ac:dyDescent="0.3">
      <c r="A82" s="12"/>
      <c r="B82" s="12"/>
      <c r="C82" s="12" t="str">
        <f>Budget!M151</f>
        <v>[item 5]</v>
      </c>
      <c r="D82" s="12">
        <f>_xlfn.XLOOKUP(E82,P$82:P$86,O$82:O$86)</f>
        <v>750000</v>
      </c>
      <c r="E82" s="12" t="s">
        <v>240</v>
      </c>
      <c r="F82" s="47">
        <f>Budget!U151</f>
        <v>0</v>
      </c>
      <c r="J82" s="49">
        <v>735231</v>
      </c>
      <c r="K82" s="49" t="s">
        <v>314</v>
      </c>
      <c r="O82" s="12">
        <v>750000</v>
      </c>
      <c r="P82" s="12" t="s">
        <v>240</v>
      </c>
    </row>
    <row r="83" spans="1:16" x14ac:dyDescent="0.3">
      <c r="A83" s="35" t="s">
        <v>226</v>
      </c>
      <c r="B83" s="35"/>
      <c r="C83" s="35"/>
      <c r="D83" s="35"/>
      <c r="E83" s="35"/>
      <c r="F83" s="45">
        <f>Budget!U152</f>
        <v>0</v>
      </c>
      <c r="J83" s="49">
        <v>735301</v>
      </c>
      <c r="K83" s="49" t="s">
        <v>315</v>
      </c>
      <c r="O83" s="12">
        <v>751031</v>
      </c>
      <c r="P83" s="12" t="s">
        <v>288</v>
      </c>
    </row>
    <row r="84" spans="1:16" x14ac:dyDescent="0.3">
      <c r="A84" s="15" t="s">
        <v>45</v>
      </c>
      <c r="B84" s="15"/>
      <c r="C84" s="15"/>
      <c r="D84" s="15"/>
      <c r="E84" s="15"/>
      <c r="F84" s="58"/>
      <c r="J84" s="49">
        <v>735901</v>
      </c>
      <c r="K84" s="49" t="s">
        <v>316</v>
      </c>
      <c r="O84" s="12">
        <v>751051</v>
      </c>
      <c r="P84" s="12" t="s">
        <v>289</v>
      </c>
    </row>
    <row r="85" spans="1:16" x14ac:dyDescent="0.3">
      <c r="A85" s="14"/>
      <c r="B85" s="14"/>
      <c r="C85" s="14"/>
      <c r="D85" s="14">
        <v>765750</v>
      </c>
      <c r="E85" s="14" t="s">
        <v>229</v>
      </c>
      <c r="F85" s="48">
        <f>Budget!U196</f>
        <v>0</v>
      </c>
      <c r="J85" s="49">
        <v>736001</v>
      </c>
      <c r="K85" s="49" t="s">
        <v>317</v>
      </c>
      <c r="O85" s="12">
        <v>751331</v>
      </c>
      <c r="P85" s="12" t="s">
        <v>290</v>
      </c>
    </row>
    <row r="86" spans="1:16" x14ac:dyDescent="0.3">
      <c r="A86" s="35" t="s">
        <v>230</v>
      </c>
      <c r="B86" s="35"/>
      <c r="C86" s="35"/>
      <c r="D86" s="35"/>
      <c r="E86" s="35"/>
      <c r="F86" s="45">
        <f>Budget!U196</f>
        <v>0</v>
      </c>
      <c r="J86" s="49">
        <v>737001</v>
      </c>
      <c r="K86" s="49" t="s">
        <v>318</v>
      </c>
      <c r="O86" s="12">
        <v>751351</v>
      </c>
      <c r="P86" s="12" t="s">
        <v>291</v>
      </c>
    </row>
    <row r="87" spans="1:16" x14ac:dyDescent="0.3">
      <c r="A87" s="51" t="s">
        <v>231</v>
      </c>
      <c r="B87" s="51"/>
      <c r="C87" s="51"/>
      <c r="D87" s="51"/>
      <c r="E87" s="51"/>
      <c r="F87" s="59"/>
      <c r="J87" s="49">
        <v>738001</v>
      </c>
      <c r="K87" s="49" t="s">
        <v>319</v>
      </c>
      <c r="O87" s="12">
        <v>752341</v>
      </c>
      <c r="P87" s="12" t="s">
        <v>292</v>
      </c>
    </row>
    <row r="88" spans="1:16" x14ac:dyDescent="0.3">
      <c r="A88" s="49"/>
      <c r="B88" s="49"/>
      <c r="C88" s="49" t="str">
        <f>Budget!M177</f>
        <v>[Description]</v>
      </c>
      <c r="D88" s="49">
        <v>734100</v>
      </c>
      <c r="E88" s="49" t="s">
        <v>241</v>
      </c>
      <c r="F88" s="50">
        <f>Budget!U178</f>
        <v>0</v>
      </c>
      <c r="J88" s="49">
        <v>738830</v>
      </c>
      <c r="K88" s="49" t="s">
        <v>320</v>
      </c>
      <c r="O88" s="12">
        <v>752351</v>
      </c>
      <c r="P88" s="12" t="s">
        <v>293</v>
      </c>
    </row>
    <row r="89" spans="1:16" x14ac:dyDescent="0.3">
      <c r="A89" s="49"/>
      <c r="B89" s="49"/>
      <c r="C89" s="49" t="str">
        <f>Budget!M182</f>
        <v>[item 1]</v>
      </c>
      <c r="D89" s="49">
        <f>_xlfn.XLOOKUP(E89,K$76:K$114,J$76:J$114)</f>
        <v>732000</v>
      </c>
      <c r="E89" s="49" t="s">
        <v>309</v>
      </c>
      <c r="F89" s="50">
        <f>Budget!U182</f>
        <v>0</v>
      </c>
      <c r="J89" s="49">
        <v>739101</v>
      </c>
      <c r="K89" s="49" t="s">
        <v>321</v>
      </c>
      <c r="O89" s="12">
        <v>752551</v>
      </c>
      <c r="P89" s="12" t="s">
        <v>294</v>
      </c>
    </row>
    <row r="90" spans="1:16" x14ac:dyDescent="0.3">
      <c r="A90" s="49"/>
      <c r="B90" s="49"/>
      <c r="C90" s="49" t="str">
        <f>Budget!M183</f>
        <v>[item 2]</v>
      </c>
      <c r="D90" s="49">
        <f t="shared" ref="D90:D96" si="3">_xlfn.XLOOKUP(E90,K$76:K$114,J$76:J$114)</f>
        <v>732000</v>
      </c>
      <c r="E90" s="49" t="s">
        <v>309</v>
      </c>
      <c r="F90" s="50">
        <f>Budget!U183</f>
        <v>0</v>
      </c>
      <c r="J90" s="49">
        <v>741101</v>
      </c>
      <c r="K90" s="49" t="s">
        <v>322</v>
      </c>
      <c r="O90" s="12">
        <v>752651</v>
      </c>
      <c r="P90" s="12" t="s">
        <v>295</v>
      </c>
    </row>
    <row r="91" spans="1:16" x14ac:dyDescent="0.3">
      <c r="A91" s="49"/>
      <c r="B91" s="49"/>
      <c r="C91" s="49" t="str">
        <f>Budget!M184</f>
        <v>[item 3]</v>
      </c>
      <c r="D91" s="49">
        <f t="shared" si="3"/>
        <v>732000</v>
      </c>
      <c r="E91" s="49" t="s">
        <v>309</v>
      </c>
      <c r="F91" s="50">
        <f>Budget!U184</f>
        <v>0</v>
      </c>
      <c r="J91" s="49">
        <v>741201</v>
      </c>
      <c r="K91" s="49" t="s">
        <v>323</v>
      </c>
      <c r="O91" s="12">
        <v>752751</v>
      </c>
      <c r="P91" s="12" t="s">
        <v>296</v>
      </c>
    </row>
    <row r="92" spans="1:16" x14ac:dyDescent="0.3">
      <c r="A92" s="49"/>
      <c r="B92" s="49"/>
      <c r="C92" s="49" t="str">
        <f>Budget!M185</f>
        <v>[item 4]</v>
      </c>
      <c r="D92" s="49">
        <f t="shared" si="3"/>
        <v>732000</v>
      </c>
      <c r="E92" s="49" t="s">
        <v>309</v>
      </c>
      <c r="F92" s="50">
        <f>Budget!U185</f>
        <v>0</v>
      </c>
      <c r="J92" s="49">
        <v>741301</v>
      </c>
      <c r="K92" s="49" t="s">
        <v>324</v>
      </c>
      <c r="O92" s="12">
        <v>752801</v>
      </c>
      <c r="P92" s="12" t="s">
        <v>297</v>
      </c>
    </row>
    <row r="93" spans="1:16" x14ac:dyDescent="0.3">
      <c r="A93" s="49"/>
      <c r="B93" s="49"/>
      <c r="C93" s="49" t="str">
        <f>Budget!M186</f>
        <v>[item 5]</v>
      </c>
      <c r="D93" s="49">
        <f t="shared" si="3"/>
        <v>732000</v>
      </c>
      <c r="E93" s="49" t="s">
        <v>309</v>
      </c>
      <c r="F93" s="50">
        <f>Budget!U186</f>
        <v>0</v>
      </c>
      <c r="J93" s="49">
        <v>741501</v>
      </c>
      <c r="K93" s="49" t="s">
        <v>325</v>
      </c>
      <c r="O93" s="12">
        <v>753231</v>
      </c>
      <c r="P93" s="12" t="s">
        <v>298</v>
      </c>
    </row>
    <row r="94" spans="1:16" x14ac:dyDescent="0.3">
      <c r="A94" s="49"/>
      <c r="B94" s="49"/>
      <c r="C94" s="49" t="str">
        <f>Budget!M187</f>
        <v>[item 6]</v>
      </c>
      <c r="D94" s="49">
        <f t="shared" si="3"/>
        <v>732000</v>
      </c>
      <c r="E94" s="49" t="s">
        <v>309</v>
      </c>
      <c r="F94" s="50">
        <f>Budget!U187</f>
        <v>0</v>
      </c>
      <c r="J94" s="49">
        <v>742001</v>
      </c>
      <c r="K94" s="49" t="s">
        <v>326</v>
      </c>
      <c r="O94" s="12">
        <v>753251</v>
      </c>
      <c r="P94" s="12" t="s">
        <v>299</v>
      </c>
    </row>
    <row r="95" spans="1:16" x14ac:dyDescent="0.3">
      <c r="A95" s="49"/>
      <c r="B95" s="49"/>
      <c r="C95" s="49" t="str">
        <f>Budget!M189</f>
        <v>[item 1]</v>
      </c>
      <c r="D95" s="49">
        <f t="shared" si="3"/>
        <v>732000</v>
      </c>
      <c r="E95" s="49" t="s">
        <v>309</v>
      </c>
      <c r="F95" s="50">
        <f>Budget!U189</f>
        <v>0</v>
      </c>
      <c r="J95" s="49">
        <v>743201</v>
      </c>
      <c r="K95" s="49" t="s">
        <v>327</v>
      </c>
      <c r="O95" s="12">
        <v>753331</v>
      </c>
      <c r="P95" s="12" t="s">
        <v>300</v>
      </c>
    </row>
    <row r="96" spans="1:16" x14ac:dyDescent="0.3">
      <c r="A96" s="49"/>
      <c r="B96" s="49"/>
      <c r="C96" s="49" t="str">
        <f>Budget!M190</f>
        <v>[item 2]</v>
      </c>
      <c r="D96" s="49">
        <f t="shared" si="3"/>
        <v>732000</v>
      </c>
      <c r="E96" s="49" t="s">
        <v>309</v>
      </c>
      <c r="F96" s="50">
        <f>Budget!U190</f>
        <v>0</v>
      </c>
      <c r="J96" s="49">
        <v>743911</v>
      </c>
      <c r="K96" s="49" t="s">
        <v>328</v>
      </c>
      <c r="O96" s="12">
        <v>753351</v>
      </c>
      <c r="P96" s="12" t="s">
        <v>301</v>
      </c>
    </row>
    <row r="97" spans="1:16" x14ac:dyDescent="0.3">
      <c r="F97" s="65"/>
      <c r="J97" s="49">
        <v>743921</v>
      </c>
      <c r="K97" s="49" t="s">
        <v>329</v>
      </c>
      <c r="O97" s="12">
        <v>754151</v>
      </c>
      <c r="P97" s="12" t="s">
        <v>302</v>
      </c>
    </row>
    <row r="98" spans="1:16" x14ac:dyDescent="0.3">
      <c r="C98" t="s">
        <v>237</v>
      </c>
      <c r="D98">
        <v>786950</v>
      </c>
      <c r="E98" t="s">
        <v>48</v>
      </c>
      <c r="F98" s="65">
        <f>Budget!U258</f>
        <v>0</v>
      </c>
      <c r="J98" s="49">
        <v>744501</v>
      </c>
      <c r="K98" s="49" t="s">
        <v>330</v>
      </c>
      <c r="O98" s="12">
        <v>754531</v>
      </c>
      <c r="P98" s="12" t="s">
        <v>303</v>
      </c>
    </row>
    <row r="99" spans="1:16" x14ac:dyDescent="0.3">
      <c r="A99" s="35" t="s">
        <v>249</v>
      </c>
      <c r="B99" s="35"/>
      <c r="C99" s="35"/>
      <c r="D99" s="35"/>
      <c r="E99" s="35"/>
      <c r="F99" s="38">
        <f>Budget!U258</f>
        <v>0</v>
      </c>
      <c r="J99" s="49">
        <v>744601</v>
      </c>
      <c r="K99" s="49" t="s">
        <v>331</v>
      </c>
      <c r="O99" s="12">
        <v>754536</v>
      </c>
      <c r="P99" s="12" t="s">
        <v>304</v>
      </c>
    </row>
    <row r="100" spans="1:16" x14ac:dyDescent="0.3">
      <c r="A100" s="35" t="s">
        <v>233</v>
      </c>
      <c r="B100" s="35"/>
      <c r="C100" s="35"/>
      <c r="D100" s="35"/>
      <c r="E100" s="35"/>
      <c r="F100" s="38">
        <f>Budget!U152+Budget!U157+Budget!U164+Budget!U240</f>
        <v>0</v>
      </c>
      <c r="J100" s="49">
        <v>744901</v>
      </c>
      <c r="K100" s="49" t="s">
        <v>332</v>
      </c>
      <c r="O100" s="12">
        <v>754538</v>
      </c>
      <c r="P100" s="12" t="s">
        <v>305</v>
      </c>
    </row>
    <row r="101" spans="1:16" x14ac:dyDescent="0.3">
      <c r="A101" s="35" t="s">
        <v>234</v>
      </c>
      <c r="B101" s="35"/>
      <c r="C101" s="35"/>
      <c r="D101" s="35"/>
      <c r="E101" s="35"/>
      <c r="F101" s="38">
        <f>Budget!U259</f>
        <v>0</v>
      </c>
      <c r="J101" s="49">
        <v>745111</v>
      </c>
      <c r="K101" s="49" t="s">
        <v>333</v>
      </c>
      <c r="O101" s="12">
        <v>754556</v>
      </c>
      <c r="P101" s="12" t="s">
        <v>306</v>
      </c>
    </row>
    <row r="102" spans="1:16" x14ac:dyDescent="0.3">
      <c r="J102" s="49">
        <v>745121</v>
      </c>
      <c r="K102" s="49" t="s">
        <v>334</v>
      </c>
      <c r="O102" s="12">
        <v>755954</v>
      </c>
      <c r="P102" s="12" t="s">
        <v>307</v>
      </c>
    </row>
    <row r="103" spans="1:16" x14ac:dyDescent="0.3">
      <c r="J103" s="49">
        <v>745131</v>
      </c>
      <c r="K103" s="49" t="s">
        <v>335</v>
      </c>
      <c r="O103" s="12">
        <v>759952</v>
      </c>
      <c r="P103" s="12" t="s">
        <v>308</v>
      </c>
    </row>
    <row r="104" spans="1:16" x14ac:dyDescent="0.3">
      <c r="J104" s="49">
        <v>745191</v>
      </c>
      <c r="K104" s="49" t="s">
        <v>336</v>
      </c>
    </row>
    <row r="105" spans="1:16" x14ac:dyDescent="0.3">
      <c r="J105" s="49">
        <v>745201</v>
      </c>
      <c r="K105" s="49" t="s">
        <v>337</v>
      </c>
    </row>
    <row r="106" spans="1:16" x14ac:dyDescent="0.3">
      <c r="J106" s="49">
        <v>765944</v>
      </c>
      <c r="K106" s="49" t="s">
        <v>338</v>
      </c>
    </row>
    <row r="107" spans="1:16" x14ac:dyDescent="0.3">
      <c r="J107" s="49">
        <v>786089</v>
      </c>
      <c r="K107" s="49" t="s">
        <v>339</v>
      </c>
    </row>
    <row r="108" spans="1:16" x14ac:dyDescent="0.3">
      <c r="J108" s="49">
        <v>786121</v>
      </c>
      <c r="K108" s="49" t="s">
        <v>340</v>
      </c>
    </row>
    <row r="109" spans="1:16" x14ac:dyDescent="0.3">
      <c r="J109" s="49">
        <v>786700</v>
      </c>
      <c r="K109" s="49" t="s">
        <v>224</v>
      </c>
    </row>
    <row r="110" spans="1:16" x14ac:dyDescent="0.3">
      <c r="J110" s="49">
        <v>786705</v>
      </c>
      <c r="K110" s="49" t="s">
        <v>341</v>
      </c>
    </row>
    <row r="111" spans="1:16" x14ac:dyDescent="0.3">
      <c r="J111" s="49">
        <v>786721</v>
      </c>
      <c r="K111" s="49" t="s">
        <v>342</v>
      </c>
    </row>
    <row r="112" spans="1:16" x14ac:dyDescent="0.3">
      <c r="J112" s="49">
        <v>786749</v>
      </c>
      <c r="K112" s="49" t="s">
        <v>343</v>
      </c>
    </row>
    <row r="113" spans="10:11" x14ac:dyDescent="0.3">
      <c r="J113" s="49">
        <v>786881</v>
      </c>
      <c r="K113" s="49" t="s">
        <v>344</v>
      </c>
    </row>
    <row r="114" spans="10:11" x14ac:dyDescent="0.3">
      <c r="J114" s="49">
        <v>754531</v>
      </c>
      <c r="K114" s="49" t="s">
        <v>348</v>
      </c>
    </row>
  </sheetData>
  <mergeCells count="1">
    <mergeCell ref="J2:K4"/>
  </mergeCells>
  <dataValidations count="5">
    <dataValidation type="list" allowBlank="1" showInputMessage="1" showErrorMessage="1" sqref="E38:E41" xr:uid="{F4550219-C48F-40D3-9254-94DD2DD482A2}">
      <formula1>$K$37:$K$40</formula1>
    </dataValidation>
    <dataValidation type="list" allowBlank="1" showInputMessage="1" showErrorMessage="1" sqref="E57:E64" xr:uid="{67CA6945-C9A6-46F5-A3D3-744D7FC9C106}">
      <formula1>$P$56:$P$62</formula1>
    </dataValidation>
    <dataValidation type="list" allowBlank="1" showInputMessage="1" showErrorMessage="1" sqref="E56" xr:uid="{30D85BF1-3093-4D46-BFA3-7F00932F1AA1}">
      <formula1>$P$56:$P$79</formula1>
    </dataValidation>
    <dataValidation type="list" allowBlank="1" showInputMessage="1" showErrorMessage="1" sqref="E78:E82" xr:uid="{372A8797-D63A-4843-A214-60799B28DD87}">
      <formula1>$P$82:$P$103</formula1>
    </dataValidation>
    <dataValidation type="list" allowBlank="1" showInputMessage="1" showErrorMessage="1" sqref="E89:E96" xr:uid="{D3F98F1F-55DE-4346-B736-45851F2ECD44}">
      <formula1>$K$76:$K$114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vt:lpstr>
      <vt:lpstr>Calculations</vt:lpstr>
      <vt:lpstr>Post-Award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Lauren Elizabeth</dc:creator>
  <cp:lastModifiedBy>Lauren Duncan</cp:lastModifiedBy>
  <dcterms:created xsi:type="dcterms:W3CDTF">2015-06-05T18:17:20Z</dcterms:created>
  <dcterms:modified xsi:type="dcterms:W3CDTF">2025-06-30T18:35:33Z</dcterms:modified>
</cp:coreProperties>
</file>